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28800" windowHeight="11730" tabRatio="737"/>
  </bookViews>
  <sheets>
    <sheet name="Фин.обеспечение" sheetId="19" r:id="rId1"/>
    <sheet name="Характеристика" sheetId="2" r:id="rId2"/>
    <sheet name="1" sheetId="15" r:id="rId3"/>
    <sheet name="2" sheetId="16" r:id="rId4"/>
    <sheet name="3" sheetId="17" r:id="rId5"/>
    <sheet name="4" sheetId="18" r:id="rId6"/>
    <sheet name="5" sheetId="10" r:id="rId7"/>
  </sheets>
  <definedNames>
    <definedName name="_xlnm.Print_Area" localSheetId="2">'1'!$A$1:$I$29</definedName>
    <definedName name="_xlnm.Print_Area" localSheetId="3">'2'!$A$1:$I$21</definedName>
    <definedName name="_xlnm.Print_Area" localSheetId="4">'3'!$A$1:$I$19</definedName>
    <definedName name="_xlnm.Print_Area" localSheetId="5">'4'!$A$1:$I$29</definedName>
    <definedName name="_xlnm.Print_Area" localSheetId="0">Фин.обеспечение!$B$1:$K$111</definedName>
    <definedName name="_xlnm.Print_Area" localSheetId="1">Характеристика!$A$1:$K$24</definedName>
  </definedNames>
  <calcPr calcId="145621"/>
</workbook>
</file>

<file path=xl/calcChain.xml><?xml version="1.0" encoding="utf-8"?>
<calcChain xmlns="http://schemas.openxmlformats.org/spreadsheetml/2006/main">
  <c r="K111" i="19" l="1"/>
  <c r="K110" i="19"/>
  <c r="K109" i="19"/>
  <c r="K108" i="19"/>
  <c r="K107" i="19"/>
  <c r="K106" i="19"/>
  <c r="K105" i="19"/>
  <c r="K104" i="19"/>
  <c r="K103" i="19" s="1"/>
  <c r="F104" i="19"/>
  <c r="E104" i="19"/>
  <c r="J103" i="19"/>
  <c r="I103" i="19"/>
  <c r="H103" i="19"/>
  <c r="G103" i="19"/>
  <c r="F103" i="19"/>
  <c r="E103" i="19"/>
  <c r="K102" i="19"/>
  <c r="G101" i="19"/>
  <c r="K101" i="19" s="1"/>
  <c r="F101" i="19"/>
  <c r="E101" i="19"/>
  <c r="K100" i="19"/>
  <c r="K99" i="19"/>
  <c r="G99" i="19"/>
  <c r="F99" i="19"/>
  <c r="E99" i="19"/>
  <c r="K98" i="19"/>
  <c r="G97" i="19"/>
  <c r="F97" i="19"/>
  <c r="E97" i="19"/>
  <c r="K97" i="19" s="1"/>
  <c r="K96" i="19"/>
  <c r="G95" i="19"/>
  <c r="G90" i="19" s="1"/>
  <c r="F95" i="19"/>
  <c r="E95" i="19"/>
  <c r="K95" i="19" s="1"/>
  <c r="K94" i="19"/>
  <c r="K93" i="19"/>
  <c r="K92" i="19"/>
  <c r="G91" i="19"/>
  <c r="F91" i="19"/>
  <c r="F90" i="19" s="1"/>
  <c r="E91" i="19"/>
  <c r="K91" i="19" s="1"/>
  <c r="J90" i="19"/>
  <c r="I90" i="19"/>
  <c r="H90" i="19"/>
  <c r="K89" i="19"/>
  <c r="K88" i="19"/>
  <c r="F88" i="19"/>
  <c r="K87" i="19"/>
  <c r="K86" i="19"/>
  <c r="K85" i="19" s="1"/>
  <c r="F86" i="19"/>
  <c r="J85" i="19"/>
  <c r="I85" i="19"/>
  <c r="H85" i="19"/>
  <c r="G85" i="19"/>
  <c r="F85" i="19"/>
  <c r="E85" i="19"/>
  <c r="K84" i="19"/>
  <c r="E83" i="19"/>
  <c r="E80" i="19" s="1"/>
  <c r="K82" i="19"/>
  <c r="K81" i="19"/>
  <c r="E81" i="19"/>
  <c r="J80" i="19"/>
  <c r="I80" i="19"/>
  <c r="H80" i="19"/>
  <c r="G80" i="19"/>
  <c r="F80" i="19"/>
  <c r="K78" i="19"/>
  <c r="K75" i="19"/>
  <c r="K74" i="19"/>
  <c r="K73" i="19"/>
  <c r="K72" i="19"/>
  <c r="K71" i="19"/>
  <c r="K70" i="19"/>
  <c r="K67" i="19" s="1"/>
  <c r="K69" i="19"/>
  <c r="K68" i="19"/>
  <c r="J67" i="19"/>
  <c r="I67" i="19"/>
  <c r="H67" i="19"/>
  <c r="G67" i="19"/>
  <c r="F67" i="19"/>
  <c r="E67" i="19"/>
  <c r="K66" i="19"/>
  <c r="G65" i="19"/>
  <c r="K65" i="19" s="1"/>
  <c r="K62" i="19" s="1"/>
  <c r="F65" i="19"/>
  <c r="E65" i="19"/>
  <c r="K64" i="19"/>
  <c r="K63" i="19"/>
  <c r="G63" i="19"/>
  <c r="F63" i="19"/>
  <c r="E63" i="19"/>
  <c r="E62" i="19" s="1"/>
  <c r="J62" i="19"/>
  <c r="I62" i="19"/>
  <c r="H62" i="19"/>
  <c r="G62" i="19"/>
  <c r="F62" i="19"/>
  <c r="K61" i="19"/>
  <c r="K60" i="19"/>
  <c r="G60" i="19"/>
  <c r="F60" i="19"/>
  <c r="E60" i="19"/>
  <c r="K59" i="19"/>
  <c r="G58" i="19"/>
  <c r="F58" i="19"/>
  <c r="F57" i="19" s="1"/>
  <c r="E58" i="19"/>
  <c r="K58" i="19" s="1"/>
  <c r="K57" i="19" s="1"/>
  <c r="J57" i="19"/>
  <c r="I57" i="19"/>
  <c r="H57" i="19"/>
  <c r="G57" i="19"/>
  <c r="K56" i="19"/>
  <c r="G55" i="19"/>
  <c r="F55" i="19"/>
  <c r="E55" i="19"/>
  <c r="K55" i="19" s="1"/>
  <c r="K54" i="19"/>
  <c r="G53" i="19"/>
  <c r="G52" i="19" s="1"/>
  <c r="F53" i="19"/>
  <c r="F52" i="19" s="1"/>
  <c r="E53" i="19"/>
  <c r="K53" i="19" s="1"/>
  <c r="K52" i="19" s="1"/>
  <c r="J52" i="19"/>
  <c r="I52" i="19"/>
  <c r="H52" i="19"/>
  <c r="E52" i="19"/>
  <c r="K51" i="19"/>
  <c r="G50" i="19"/>
  <c r="F50" i="19"/>
  <c r="E50" i="19"/>
  <c r="K50" i="19" s="1"/>
  <c r="K49" i="19"/>
  <c r="G48" i="19"/>
  <c r="K48" i="19" s="1"/>
  <c r="K47" i="19" s="1"/>
  <c r="F48" i="19"/>
  <c r="E48" i="19"/>
  <c r="J47" i="19"/>
  <c r="I47" i="19"/>
  <c r="H47" i="19"/>
  <c r="F47" i="19"/>
  <c r="E47" i="19"/>
  <c r="K46" i="19"/>
  <c r="G45" i="19"/>
  <c r="K45" i="19" s="1"/>
  <c r="K42" i="19" s="1"/>
  <c r="F45" i="19"/>
  <c r="E45" i="19"/>
  <c r="K44" i="19"/>
  <c r="K43" i="19"/>
  <c r="G43" i="19"/>
  <c r="F43" i="19"/>
  <c r="E43" i="19"/>
  <c r="E42" i="19" s="1"/>
  <c r="J42" i="19"/>
  <c r="I42" i="19"/>
  <c r="H42" i="19"/>
  <c r="G42" i="19"/>
  <c r="F42" i="19"/>
  <c r="K41" i="19"/>
  <c r="K40" i="19"/>
  <c r="G40" i="19"/>
  <c r="F40" i="19"/>
  <c r="E40" i="19"/>
  <c r="K39" i="19"/>
  <c r="G38" i="19"/>
  <c r="F38" i="19"/>
  <c r="F37" i="19" s="1"/>
  <c r="E38" i="19"/>
  <c r="K38" i="19" s="1"/>
  <c r="K37" i="19" s="1"/>
  <c r="J37" i="19"/>
  <c r="I37" i="19"/>
  <c r="H37" i="19"/>
  <c r="G37" i="19"/>
  <c r="K36" i="19"/>
  <c r="G35" i="19"/>
  <c r="F35" i="19"/>
  <c r="E35" i="19"/>
  <c r="K35" i="19" s="1"/>
  <c r="K34" i="19"/>
  <c r="G33" i="19"/>
  <c r="G32" i="19" s="1"/>
  <c r="F33" i="19"/>
  <c r="F32" i="19" s="1"/>
  <c r="E33" i="19"/>
  <c r="K33" i="19" s="1"/>
  <c r="K32" i="19" s="1"/>
  <c r="J32" i="19"/>
  <c r="I32" i="19"/>
  <c r="H32" i="19"/>
  <c r="E32" i="19"/>
  <c r="K31" i="19"/>
  <c r="G30" i="19"/>
  <c r="F30" i="19"/>
  <c r="E30" i="19"/>
  <c r="K30" i="19" s="1"/>
  <c r="K29" i="19"/>
  <c r="G28" i="19"/>
  <c r="G27" i="19" s="1"/>
  <c r="F28" i="19"/>
  <c r="K28" i="19" s="1"/>
  <c r="K27" i="19" s="1"/>
  <c r="E28" i="19"/>
  <c r="J27" i="19"/>
  <c r="I27" i="19"/>
  <c r="H27" i="19"/>
  <c r="F27" i="19"/>
  <c r="E27" i="19"/>
  <c r="K26" i="19"/>
  <c r="G25" i="19"/>
  <c r="G10" i="19" s="1"/>
  <c r="F25" i="19"/>
  <c r="E25" i="19"/>
  <c r="K24" i="19"/>
  <c r="K23" i="19"/>
  <c r="G23" i="19"/>
  <c r="F23" i="19"/>
  <c r="E23" i="19"/>
  <c r="E22" i="19" s="1"/>
  <c r="J22" i="19"/>
  <c r="I22" i="19"/>
  <c r="H22" i="19"/>
  <c r="G22" i="19"/>
  <c r="F22" i="19"/>
  <c r="K21" i="19"/>
  <c r="K20" i="19"/>
  <c r="K17" i="19" s="1"/>
  <c r="K19" i="19"/>
  <c r="K18" i="19"/>
  <c r="J17" i="19"/>
  <c r="I17" i="19"/>
  <c r="H17" i="19"/>
  <c r="G17" i="19"/>
  <c r="F17" i="19"/>
  <c r="E17" i="19"/>
  <c r="K16" i="19"/>
  <c r="F15" i="19"/>
  <c r="F10" i="19" s="1"/>
  <c r="E15" i="19"/>
  <c r="K14" i="19"/>
  <c r="G13" i="19"/>
  <c r="K13" i="19" s="1"/>
  <c r="F13" i="19"/>
  <c r="E13" i="19"/>
  <c r="J12" i="19"/>
  <c r="I12" i="19"/>
  <c r="H12" i="19"/>
  <c r="F12" i="19"/>
  <c r="E12" i="19"/>
  <c r="J11" i="19"/>
  <c r="I11" i="19"/>
  <c r="H11" i="19"/>
  <c r="G11" i="19"/>
  <c r="F11" i="19"/>
  <c r="E11" i="19"/>
  <c r="K11" i="19" s="1"/>
  <c r="J10" i="19"/>
  <c r="I10" i="19"/>
  <c r="H10" i="19"/>
  <c r="H7" i="19" s="1"/>
  <c r="J9" i="19"/>
  <c r="I9" i="19"/>
  <c r="H9" i="19"/>
  <c r="G9" i="19"/>
  <c r="K9" i="19" s="1"/>
  <c r="F9" i="19"/>
  <c r="E9" i="19"/>
  <c r="J8" i="19"/>
  <c r="J7" i="19" s="1"/>
  <c r="I8" i="19"/>
  <c r="H8" i="19"/>
  <c r="F8" i="19"/>
  <c r="I7" i="19"/>
  <c r="K22" i="19" l="1"/>
  <c r="K90" i="19"/>
  <c r="F7" i="19"/>
  <c r="G8" i="19"/>
  <c r="G7" i="19" s="1"/>
  <c r="E10" i="19"/>
  <c r="K10" i="19" s="1"/>
  <c r="G12" i="19"/>
  <c r="K15" i="19"/>
  <c r="K12" i="19" s="1"/>
  <c r="K25" i="19"/>
  <c r="E37" i="19"/>
  <c r="G47" i="19"/>
  <c r="E57" i="19"/>
  <c r="E90" i="19"/>
  <c r="K83" i="19"/>
  <c r="K80" i="19" s="1"/>
  <c r="E8" i="19"/>
  <c r="K8" i="19" l="1"/>
  <c r="K7" i="19" s="1"/>
  <c r="E7" i="19"/>
  <c r="I16" i="17" l="1"/>
  <c r="C18" i="16"/>
  <c r="C16" i="16"/>
  <c r="I16" i="16" s="1"/>
  <c r="E12" i="15"/>
  <c r="D12" i="15"/>
  <c r="C12" i="15"/>
  <c r="E10" i="15"/>
  <c r="D10" i="15"/>
  <c r="C10" i="15"/>
  <c r="I28" i="15"/>
  <c r="I27" i="15"/>
  <c r="H25" i="15"/>
  <c r="G25" i="15"/>
  <c r="F25" i="15"/>
  <c r="E25" i="15"/>
  <c r="D25" i="15"/>
  <c r="C25" i="15"/>
  <c r="I23" i="15"/>
  <c r="I22" i="15"/>
  <c r="D20" i="15"/>
  <c r="H20" i="15"/>
  <c r="G20" i="15"/>
  <c r="F20" i="15"/>
  <c r="E20" i="15"/>
  <c r="C20" i="15"/>
  <c r="E28" i="18"/>
  <c r="E26" i="18"/>
  <c r="E10" i="18" s="1"/>
  <c r="D28" i="18"/>
  <c r="D26" i="18"/>
  <c r="C10" i="18"/>
  <c r="C28" i="18"/>
  <c r="C25" i="18" s="1"/>
  <c r="C26" i="18"/>
  <c r="E23" i="18"/>
  <c r="E12" i="18" s="1"/>
  <c r="E21" i="18"/>
  <c r="D23" i="18"/>
  <c r="D12" i="18" s="1"/>
  <c r="D21" i="18"/>
  <c r="C23" i="18"/>
  <c r="C12" i="18" s="1"/>
  <c r="C21" i="18"/>
  <c r="I28" i="18"/>
  <c r="I27" i="18"/>
  <c r="D25" i="18"/>
  <c r="H25" i="18"/>
  <c r="G25" i="18"/>
  <c r="F25" i="18"/>
  <c r="E25" i="18"/>
  <c r="I23" i="18"/>
  <c r="I22" i="18"/>
  <c r="H20" i="18"/>
  <c r="G20" i="18"/>
  <c r="F20" i="18"/>
  <c r="E16" i="18"/>
  <c r="D16" i="18"/>
  <c r="I16" i="18" s="1"/>
  <c r="C16" i="18"/>
  <c r="C10" i="16"/>
  <c r="C12" i="16"/>
  <c r="G24" i="2"/>
  <c r="H21" i="2"/>
  <c r="G21" i="2"/>
  <c r="F21" i="2"/>
  <c r="H20" i="2"/>
  <c r="G20" i="2"/>
  <c r="H19" i="2"/>
  <c r="F20" i="2"/>
  <c r="G19" i="2"/>
  <c r="F19" i="2"/>
  <c r="G16" i="2"/>
  <c r="F14" i="2"/>
  <c r="F12" i="2" s="1"/>
  <c r="C15" i="18"/>
  <c r="I18" i="2"/>
  <c r="J18" i="2"/>
  <c r="K18" i="2"/>
  <c r="G12" i="2"/>
  <c r="H12" i="2"/>
  <c r="I12" i="2"/>
  <c r="J12" i="2"/>
  <c r="K12" i="2"/>
  <c r="D10" i="18" l="1"/>
  <c r="I26" i="18"/>
  <c r="C20" i="18"/>
  <c r="I20" i="18" s="1"/>
  <c r="D20" i="18"/>
  <c r="E20" i="18"/>
  <c r="I21" i="18"/>
  <c r="I25" i="15"/>
  <c r="H18" i="2"/>
  <c r="I20" i="15"/>
  <c r="I25" i="18"/>
  <c r="F18" i="2"/>
  <c r="G18" i="2"/>
  <c r="G8" i="2"/>
  <c r="H8" i="2"/>
  <c r="I8" i="2"/>
  <c r="J8" i="2"/>
  <c r="K8" i="2"/>
  <c r="F8" i="2"/>
  <c r="G15" i="2" l="1"/>
  <c r="H15" i="2"/>
  <c r="I15" i="2"/>
  <c r="J15" i="2"/>
  <c r="K15" i="2"/>
  <c r="F15" i="2"/>
  <c r="I22" i="2"/>
  <c r="J22" i="2"/>
  <c r="K22" i="2"/>
  <c r="H22" i="2"/>
  <c r="G22" i="2"/>
  <c r="F22" i="2"/>
  <c r="I18" i="18" l="1"/>
  <c r="I17" i="18"/>
  <c r="H15" i="18"/>
  <c r="G15" i="18"/>
  <c r="G9" i="18" s="1"/>
  <c r="F15" i="18"/>
  <c r="E15" i="18"/>
  <c r="D15" i="18"/>
  <c r="I13" i="18"/>
  <c r="H13" i="18"/>
  <c r="G13" i="18"/>
  <c r="F13" i="18"/>
  <c r="E13" i="18"/>
  <c r="E9" i="18" s="1"/>
  <c r="D13" i="18"/>
  <c r="D9" i="18" s="1"/>
  <c r="C13" i="18"/>
  <c r="C9" i="18" s="1"/>
  <c r="H12" i="18"/>
  <c r="G12" i="18"/>
  <c r="F12" i="18"/>
  <c r="H10" i="18"/>
  <c r="G10" i="18"/>
  <c r="F10" i="18"/>
  <c r="I10" i="18" s="1"/>
  <c r="H9" i="18"/>
  <c r="F9" i="18"/>
  <c r="I18" i="17"/>
  <c r="I12" i="17" s="1"/>
  <c r="I17" i="17"/>
  <c r="H15" i="17"/>
  <c r="H9" i="17" s="1"/>
  <c r="G15" i="17"/>
  <c r="G9" i="17" s="1"/>
  <c r="F15" i="17"/>
  <c r="F9" i="17" s="1"/>
  <c r="E15" i="17"/>
  <c r="D15" i="17"/>
  <c r="D9" i="17" s="1"/>
  <c r="C15" i="17"/>
  <c r="I13" i="17"/>
  <c r="H13" i="17"/>
  <c r="G13" i="17"/>
  <c r="F13" i="17"/>
  <c r="E13" i="17"/>
  <c r="D13" i="17"/>
  <c r="C13" i="17"/>
  <c r="H12" i="17"/>
  <c r="G12" i="17"/>
  <c r="F12" i="17"/>
  <c r="E12" i="17"/>
  <c r="D12" i="17"/>
  <c r="C12" i="17"/>
  <c r="I10" i="17"/>
  <c r="H10" i="17"/>
  <c r="G10" i="17"/>
  <c r="F10" i="17"/>
  <c r="E10" i="17"/>
  <c r="D10" i="17"/>
  <c r="C10" i="17"/>
  <c r="E9" i="17"/>
  <c r="I18" i="16"/>
  <c r="I12" i="16" s="1"/>
  <c r="I17" i="16"/>
  <c r="H15" i="16"/>
  <c r="H9" i="16" s="1"/>
  <c r="G15" i="16"/>
  <c r="G9" i="16" s="1"/>
  <c r="F15" i="16"/>
  <c r="F9" i="16" s="1"/>
  <c r="E15" i="16"/>
  <c r="D15" i="16"/>
  <c r="D9" i="16" s="1"/>
  <c r="C15" i="16"/>
  <c r="I13" i="16"/>
  <c r="H13" i="16"/>
  <c r="G13" i="16"/>
  <c r="F13" i="16"/>
  <c r="E13" i="16"/>
  <c r="D13" i="16"/>
  <c r="C13" i="16"/>
  <c r="H12" i="16"/>
  <c r="G12" i="16"/>
  <c r="F12" i="16"/>
  <c r="E12" i="16"/>
  <c r="D12" i="16"/>
  <c r="I10" i="16"/>
  <c r="H10" i="16"/>
  <c r="G10" i="16"/>
  <c r="F10" i="16"/>
  <c r="E10" i="16"/>
  <c r="D10" i="16"/>
  <c r="E9" i="16"/>
  <c r="I18" i="15"/>
  <c r="I12" i="15" s="1"/>
  <c r="I17" i="15"/>
  <c r="H15" i="15"/>
  <c r="H9" i="15" s="1"/>
  <c r="G15" i="15"/>
  <c r="G9" i="15" s="1"/>
  <c r="F15" i="15"/>
  <c r="E15" i="15"/>
  <c r="D15" i="15"/>
  <c r="C15" i="15"/>
  <c r="I13" i="15"/>
  <c r="H13" i="15"/>
  <c r="G13" i="15"/>
  <c r="F13" i="15"/>
  <c r="E13" i="15"/>
  <c r="E9" i="15" s="1"/>
  <c r="D13" i="15"/>
  <c r="D9" i="15" s="1"/>
  <c r="C13" i="15"/>
  <c r="C9" i="15" s="1"/>
  <c r="H12" i="15"/>
  <c r="G12" i="15"/>
  <c r="F12" i="15"/>
  <c r="I10" i="15"/>
  <c r="H10" i="15"/>
  <c r="G10" i="15"/>
  <c r="F10" i="15"/>
  <c r="F9" i="15"/>
  <c r="E12" i="10"/>
  <c r="F12" i="10"/>
  <c r="G12" i="10"/>
  <c r="H12" i="10"/>
  <c r="E40" i="10"/>
  <c r="D11" i="10"/>
  <c r="E11" i="10"/>
  <c r="F11" i="10"/>
  <c r="G11" i="10"/>
  <c r="H11" i="10"/>
  <c r="D12" i="10"/>
  <c r="D40" i="10"/>
  <c r="F40" i="10"/>
  <c r="G40" i="10"/>
  <c r="H40" i="10"/>
  <c r="C40" i="10"/>
  <c r="I15" i="10"/>
  <c r="I17" i="10"/>
  <c r="C12" i="10"/>
  <c r="C11" i="10"/>
  <c r="D10" i="10"/>
  <c r="E10" i="10"/>
  <c r="F10" i="10"/>
  <c r="G10" i="10"/>
  <c r="H10" i="10"/>
  <c r="C10" i="10"/>
  <c r="D9" i="10"/>
  <c r="E9" i="10"/>
  <c r="F9" i="10"/>
  <c r="G9" i="10"/>
  <c r="H9" i="10"/>
  <c r="C9" i="10"/>
  <c r="I9" i="15" l="1"/>
  <c r="I12" i="18"/>
  <c r="I9" i="18"/>
  <c r="I40" i="10"/>
  <c r="I15" i="17"/>
  <c r="I9" i="17" s="1"/>
  <c r="I15" i="16"/>
  <c r="I9" i="16" s="1"/>
  <c r="C9" i="16"/>
  <c r="I15" i="15"/>
  <c r="I15" i="18"/>
  <c r="C9" i="17"/>
  <c r="I44" i="10" l="1"/>
  <c r="I43" i="10"/>
  <c r="I42" i="10"/>
  <c r="I41" i="10"/>
  <c r="I9" i="10" s="1"/>
  <c r="I33" i="10" l="1"/>
  <c r="I32" i="10"/>
  <c r="I31" i="10"/>
  <c r="I30" i="10"/>
  <c r="H29" i="10"/>
  <c r="G29" i="10"/>
  <c r="F29" i="10"/>
  <c r="E29" i="10"/>
  <c r="D29" i="10"/>
  <c r="C29" i="10"/>
  <c r="I28" i="10"/>
  <c r="I27" i="10"/>
  <c r="I26" i="10"/>
  <c r="I25" i="10"/>
  <c r="H24" i="10"/>
  <c r="G24" i="10"/>
  <c r="F24" i="10"/>
  <c r="E24" i="10"/>
  <c r="D24" i="10"/>
  <c r="C24" i="10"/>
  <c r="I23" i="10"/>
  <c r="I22" i="10"/>
  <c r="I21" i="10"/>
  <c r="I20" i="10"/>
  <c r="H19" i="10"/>
  <c r="G19" i="10"/>
  <c r="F19" i="10"/>
  <c r="E19" i="10"/>
  <c r="D19" i="10"/>
  <c r="C19" i="10"/>
  <c r="I18" i="10"/>
  <c r="I16" i="10"/>
  <c r="I10" i="10" s="1"/>
  <c r="H14" i="10"/>
  <c r="H8" i="10" s="1"/>
  <c r="G14" i="10"/>
  <c r="G8" i="10" s="1"/>
  <c r="F14" i="10"/>
  <c r="F8" i="10" s="1"/>
  <c r="E14" i="10"/>
  <c r="E8" i="10" s="1"/>
  <c r="D14" i="10"/>
  <c r="D8" i="10" s="1"/>
  <c r="C14" i="10"/>
  <c r="C8" i="10" s="1"/>
  <c r="I12" i="10"/>
  <c r="I11" i="10"/>
  <c r="I14" i="10" l="1"/>
  <c r="I8" i="10" s="1"/>
  <c r="I19" i="10"/>
  <c r="I24" i="10"/>
  <c r="I29" i="10"/>
</calcChain>
</file>

<file path=xl/sharedStrings.xml><?xml version="1.0" encoding="utf-8"?>
<sst xmlns="http://schemas.openxmlformats.org/spreadsheetml/2006/main" count="494" uniqueCount="157">
  <si>
    <t>всего</t>
  </si>
  <si>
    <t>Наименование направления (подпрограммы), структурного элемента муниципальной программы (комплексной программы), мероприятия (результата)</t>
  </si>
  <si>
    <t>Направление расходов, вид расходов</t>
  </si>
  <si>
    <t xml:space="preserve">Наименование  расходов </t>
  </si>
  <si>
    <t>№ п/п</t>
  </si>
  <si>
    <t>1.1</t>
  </si>
  <si>
    <t>1.2</t>
  </si>
  <si>
    <t>1.3</t>
  </si>
  <si>
    <t>1.4</t>
  </si>
  <si>
    <t>1.1.1</t>
  </si>
  <si>
    <t>1.1.2</t>
  </si>
  <si>
    <t>Наименование мероприятия (результата) и источники финансирования</t>
  </si>
  <si>
    <t>Объем финансового обеспечения по годам реализации, тыс. рублей</t>
  </si>
  <si>
    <t>Всего по проекту:</t>
  </si>
  <si>
    <t>Местный бюджет</t>
  </si>
  <si>
    <t>Федеральный бюджет</t>
  </si>
  <si>
    <t>Областной бюджет</t>
  </si>
  <si>
    <t>Внебюджетные источники</t>
  </si>
  <si>
    <t>N п/п</t>
  </si>
  <si>
    <t>1.1.3</t>
  </si>
  <si>
    <t>-</t>
  </si>
  <si>
    <t>2.1</t>
  </si>
  <si>
    <t>2.1.1</t>
  </si>
  <si>
    <t>2.1.2</t>
  </si>
  <si>
    <t>2.1.3</t>
  </si>
  <si>
    <t>2.1.4</t>
  </si>
  <si>
    <t>2.2</t>
  </si>
  <si>
    <t>2.2.1</t>
  </si>
  <si>
    <t>2.2.2</t>
  </si>
  <si>
    <t>2.2.3</t>
  </si>
  <si>
    <t>2.2.4</t>
  </si>
  <si>
    <t>2.3</t>
  </si>
  <si>
    <t>2.3.1</t>
  </si>
  <si>
    <t>2.3.2</t>
  </si>
  <si>
    <t>2.3.3</t>
  </si>
  <si>
    <t>2.3.4</t>
  </si>
  <si>
    <t>2.4</t>
  </si>
  <si>
    <t>2.4.1</t>
  </si>
  <si>
    <t>2.4.2</t>
  </si>
  <si>
    <t>2.4.3</t>
  </si>
  <si>
    <t>2.4.4</t>
  </si>
  <si>
    <t>3.1</t>
  </si>
  <si>
    <t>Характеристика направления расходов</t>
  </si>
  <si>
    <t>Объем финансового обеспечения по годам, тыс. руб.</t>
  </si>
  <si>
    <t>к паспорту муниципальной программы</t>
  </si>
  <si>
    <r>
      <t xml:space="preserve">Задача проекта: </t>
    </r>
    <r>
      <rPr>
        <i/>
        <sz val="11"/>
        <color theme="1"/>
        <rFont val="Times New Roman"/>
        <family val="1"/>
        <charset val="204"/>
      </rPr>
      <t>"Разработка местных нормативов градостроительного проектирования Сокольского муниципального округа"</t>
    </r>
  </si>
  <si>
    <t>"Разработка нормативов градостроительного проектирования"</t>
  </si>
  <si>
    <t>«Благоустройство общественных территорий города Сокола»</t>
  </si>
  <si>
    <t>«Благоустройство общественных территорий города Кадникова»</t>
  </si>
  <si>
    <t>«Благоустройство общественных территорий территориальных органов»</t>
  </si>
  <si>
    <t>Приложение 2</t>
  </si>
  <si>
    <t>2</t>
  </si>
  <si>
    <t>3</t>
  </si>
  <si>
    <t>4</t>
  </si>
  <si>
    <t>4.1</t>
  </si>
  <si>
    <t>5</t>
  </si>
  <si>
    <t>5.1</t>
  </si>
  <si>
    <t>Муниципальный проект "Поставка сжиженного углеводородного газа населению"</t>
  </si>
  <si>
    <t>Муниципальный проект "Поддержка коммунального хозяйства"</t>
  </si>
  <si>
    <t>Муниципальный проект "Газификация Сокольского муниципального округа"</t>
  </si>
  <si>
    <t>Муниципальный проект "Организация уличного освещения"</t>
  </si>
  <si>
    <t xml:space="preserve">Задача проекта: увеличение численности населения, обеспеченного качественным теплоснабжением и водоснабжением </t>
  </si>
  <si>
    <t xml:space="preserve">4. Финансовое обеспечение реализации проекта «Поставка сжиженного углеводородного газа населению»
</t>
  </si>
  <si>
    <t>Задача проекта: увеличение качественной жизни населения по обеспечению сжиженным углеводородным газов</t>
  </si>
  <si>
    <t>Задача проекта: увеличение качественной жизни населения по обеспечению теплоснабжением и водоснабжением</t>
  </si>
  <si>
    <t xml:space="preserve">4. Финансовое обеспечение реализации проекта «Организация уличного освещения»
</t>
  </si>
  <si>
    <t>Задача проекта: увеличение доли энергоэффективных источников света</t>
  </si>
  <si>
    <t>Задача комплекса процессных мероприятий: увеличение численности населения по обеспечению природным газом</t>
  </si>
  <si>
    <t>5.  ХАРАКТЕРИСТИКА
направлений расходов финансовых мероприятий (результатов) структурных элементов проектной части муниципальной программы «Развитие топливно-энергетического комплекса и коммунальной инфраструктуры на территории Сокольского муниципального округа»</t>
  </si>
  <si>
    <t>Обеспечение мероприятий по организации уличного освещения</t>
  </si>
  <si>
    <t xml:space="preserve">Закупка товаров, работ , услуг для организации проведения мероприятий по ремонту и установке оборудования. Строительство объектов коммунальной инфраструктуры. </t>
  </si>
  <si>
    <t xml:space="preserve">Приложение </t>
  </si>
  <si>
    <t>к паспорту муниципального проекта</t>
  </si>
  <si>
    <t xml:space="preserve">4. Финансовое обеспечение реализации проекта «Строительство и капитальный ремонт объектов теплоэнергетики»
</t>
  </si>
  <si>
    <t xml:space="preserve">Приложение  </t>
  </si>
  <si>
    <t>Обеспечение мероприятий  по поставке сжиженного углеводородного газа населению.</t>
  </si>
  <si>
    <t>Мероприятия: Снабжение сжиженным углеводородным газом населения для бытовых нужд отопления</t>
  </si>
  <si>
    <t>Техническое обслуживание групповых резервуарных установок сжиженного углеводородного газа</t>
  </si>
  <si>
    <t xml:space="preserve">Компенсация затрат, связанных с реализацией населению области сжиженного углеводородного газа </t>
  </si>
  <si>
    <t>Закупка товаров, работ, услуг для организации проведения мероприятий по поставке сжиженного газа населению</t>
  </si>
  <si>
    <t>Проведение работ по строительству и капитальному ремонту объектов теплоэнергетики.</t>
  </si>
  <si>
    <t>Мероприятия:              Строительство и капитальный ремонт объектов теплоэнергетики</t>
  </si>
  <si>
    <t xml:space="preserve">Подготовка объектов теплоэнергетики, находящихся в муниципальной собственности, к работе в осенне-зимний период </t>
  </si>
  <si>
    <t>Закупка товаров, работ услуг для организации проведения мероприятий по капитальному ремонту и установке оборудования</t>
  </si>
  <si>
    <t>Проведение мероприятий по ремонту объектов коммунальной инфраструктуры</t>
  </si>
  <si>
    <t xml:space="preserve">Мероприятия: строительство, реконструкция и капитальный ремонт централизованных систем водоснабжения и водоотведения  </t>
  </si>
  <si>
    <t>Оказание финансовой помощи в целях предупреждения банкротства и восстановления платежеспособности</t>
  </si>
  <si>
    <t>Организация уличного освещения</t>
  </si>
  <si>
    <t>Мероприятия:                  Обеспечение уличного освещения</t>
  </si>
  <si>
    <t>Проведение работ технического обслуживания газового хозяйства</t>
  </si>
  <si>
    <t>Проектирование строительство распределительных газовых сетей</t>
  </si>
  <si>
    <t>Мероприятия:                          Проведение мероприятий  по техническому обслуживанию газопровода</t>
  </si>
  <si>
    <t>Мероприятия: Проектирование и строительство распределительных газовых сетей</t>
  </si>
  <si>
    <t>Закупка товаров, работ, услуг для организации проведения мероприятий по техническому обслуживанию газового хозяйства</t>
  </si>
  <si>
    <t>Закупка товаров, работ, услуг для организации проведения мероприятий по строительству распределительных газовых сетей</t>
  </si>
  <si>
    <t>Обустройство систем уличного освещения</t>
  </si>
  <si>
    <t>Выполнены работы по техническому обслуживанию газового оборудования</t>
  </si>
  <si>
    <t>Муниципальный проект "Строительство и капитальный ремонт объектов теплоэнергетики"</t>
  </si>
  <si>
    <t>1</t>
  </si>
  <si>
    <t>5.2</t>
  </si>
  <si>
    <t>Выполнены работы по строительству газопровода низкого и высокого давления</t>
  </si>
  <si>
    <t>Выполнение работ по обеспечению уличного освещения</t>
  </si>
  <si>
    <t>Выполнение работ по организации уличного освещения</t>
  </si>
  <si>
    <t>1.2.1</t>
  </si>
  <si>
    <t>1.2.2</t>
  </si>
  <si>
    <t>1.2.3</t>
  </si>
  <si>
    <t>1.3.1</t>
  </si>
  <si>
    <t>1.3.2</t>
  </si>
  <si>
    <t>1.3.3</t>
  </si>
  <si>
    <t>1.3.4</t>
  </si>
  <si>
    <t>4. Финансовое обеспечение реализации проекта "Газификация Сокольского муниципального округа"</t>
  </si>
  <si>
    <t>Выполнение мероприятий по снабжению сжиженным углеводородным газом населения для бытовых нужд и отопления</t>
  </si>
  <si>
    <t>Выполнение мероприятий по техническому обслуживанию групповых резервуарных установок сжиженного газа</t>
  </si>
  <si>
    <t>Выполнение мероприятий по компенсации затрат, связанных с реализацией населению области сжиженного углеводородного газа</t>
  </si>
  <si>
    <t xml:space="preserve"> Выполнение мероприятий по строительству, реконструкции и капитальному ремонту централизованных систем водоснабжения и водоотведения</t>
  </si>
  <si>
    <t>Выполнение работ по обустройству систем уличного освещения</t>
  </si>
  <si>
    <t>Результат проекта: выполнение мероприятий по техническому обслуживанию групповых резервуарных установок сжиженного газа</t>
  </si>
  <si>
    <t>Результат проекта: выполнение мероприятий по снабжению сжиженным углеводородным газом населения для бытовых нужд и отопления</t>
  </si>
  <si>
    <t>Результат проекта: выполнение мероприятий по компенсации затрат, связанных с реализацией населению области сжиженного углеводородного газа</t>
  </si>
  <si>
    <t>Результат проекта: выполнение мероприятия по подготовке объектов теплоэнергетики, находящихся в муниципальной собственности, к работе в осенне-зимний период</t>
  </si>
  <si>
    <t>Выполнение мероприятия по  подготовке объектов теплоэнергетики, находящихся в муниципальной собственности, к работе в осенне-зимний период</t>
  </si>
  <si>
    <t>Результат проекта: выполнение мероприятий по строительству, реконструкции и капитальному ремонту централизованных систем водоснабжения и водоотведения</t>
  </si>
  <si>
    <t>4.2</t>
  </si>
  <si>
    <t>4.3</t>
  </si>
  <si>
    <t xml:space="preserve">Результаты проекта: выполнение работ по обеспечению уличного освещения
</t>
  </si>
  <si>
    <t>Результаты проекта: выполнение работ по организации уличного освещения</t>
  </si>
  <si>
    <t>Результаты проекта: выполнение работ по обустройству систем уличного освещения</t>
  </si>
  <si>
    <t>Результат проекта: выполнены работы по техническому обслуживанию газового оборудования</t>
  </si>
  <si>
    <t>Результат проекта: выполнены работы по строительству газопровода низкого и высокого давления</t>
  </si>
  <si>
    <t>Закупка товаров, работ, услуг для организации проведения мероприятий по ремонту, закупке и установке фонарей и новых линий освещения</t>
  </si>
  <si>
    <t>Приложение 1 к паспору муниципальной программы</t>
  </si>
  <si>
    <t xml:space="preserve">4. Финансовое обеспечение муниципальной программы </t>
  </si>
  <si>
    <t>№</t>
  </si>
  <si>
    <t>Ответственный исполнитель, соисполнитель, исполнитель муниципальной программы, направление, структурный элемент, мероприятие (результат) &lt;7&gt;</t>
  </si>
  <si>
    <t>Источник финансового обеспечения &lt;8&gt;</t>
  </si>
  <si>
    <t>Объем финансового обеспечения по годам , тыс. руб.</t>
  </si>
  <si>
    <t>п/п</t>
  </si>
  <si>
    <t>Муниципальная программа</t>
  </si>
  <si>
    <t>всего, 
в том числе:</t>
  </si>
  <si>
    <t>МБ</t>
  </si>
  <si>
    <t>ФБ</t>
  </si>
  <si>
    <t>ОБ</t>
  </si>
  <si>
    <t>ВБ</t>
  </si>
  <si>
    <t>Ответственный исполнитель 
МКУ СМО "Управление строительства и ЖКХ"</t>
  </si>
  <si>
    <t>Администрация Сокольского муниципального округа</t>
  </si>
  <si>
    <t>Соисполнитель 
Территориальный орган "Город Сокол"</t>
  </si>
  <si>
    <t>Соисполнитель 
Территориальный орган "Город Кадников"</t>
  </si>
  <si>
    <t>Соисполнитель 
Территориальный орган «Архангельский»</t>
  </si>
  <si>
    <t>Соисполнитель 
Территориальный орган «Биряковский»</t>
  </si>
  <si>
    <t>Соисполнитель 
Территориальный орган «Воробьевский»</t>
  </si>
  <si>
    <t>Соисполнитель 
Территориальный орган «Двиницкий»</t>
  </si>
  <si>
    <t>Соисполнитель 
Территориальный орган «Пельшемский»</t>
  </si>
  <si>
    <t>Соисполнитель 
Территориальный орган «Пригородный»</t>
  </si>
  <si>
    <t>Соисполнитель 
Территориальный орган «Чучковский»</t>
  </si>
  <si>
    <t>Выполнение мероприятия по подготовке объектов теплоэнергетики, находящихся в муниципальной собственности, к работе в осенне-зимний период</t>
  </si>
  <si>
    <t>Выполнены работы по техническому обслуживанию газового хозяйства</t>
  </si>
  <si>
    <t>4. Финансовое обеспечение реализации проекта «Поддержка коммунального хозяйства»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</si>
</sst>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"/>
    <numFmt numFmtId="165" formatCode="#,##0.0"/>
    <numFmt numFmtId="166" formatCode="0.00000"/>
    <numFmt numFmtId="167" formatCode="0.000"/>
    <numFmt numFmtId="168" formatCode="0.000000"/>
  </numFmts>
  <fonts count="17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i/>
      <sz val="11"/>
      <color theme="1"/>
      <name val="Calibri"/>
      <family val="2"/>
      <scheme val="minor"/>
    </font>
    <font>
      <b/>
      <i/>
      <sz val="12"/>
      <color theme="1"/>
      <name val="Times New Roman"/>
      <family val="1"/>
      <charset val="204"/>
    </font>
    <font>
      <b/>
      <i/>
      <sz val="11"/>
      <color theme="1"/>
      <name val="Calibri"/>
      <family val="2"/>
      <scheme val="minor"/>
    </font>
    <font>
      <b/>
      <i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5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3" fillId="0" borderId="0" xfId="0" applyFont="1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164" fontId="2" fillId="0" borderId="7" xfId="0" applyNumberFormat="1" applyFont="1" applyBorder="1" applyAlignment="1">
      <alignment horizontal="center" vertical="center" wrapText="1"/>
    </xf>
    <xf numFmtId="165" fontId="7" fillId="2" borderId="1" xfId="0" applyNumberFormat="1" applyFont="1" applyFill="1" applyBorder="1" applyAlignment="1">
      <alignment horizontal="center" vertical="center" wrapText="1"/>
    </xf>
    <xf numFmtId="165" fontId="7" fillId="0" borderId="1" xfId="0" applyNumberFormat="1" applyFont="1" applyFill="1" applyBorder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1" fillId="0" borderId="0" xfId="0" applyFont="1" applyAlignment="1">
      <alignment horizontal="right"/>
    </xf>
    <xf numFmtId="0" fontId="2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0" fillId="2" borderId="0" xfId="0" applyFill="1"/>
    <xf numFmtId="0" fontId="4" fillId="2" borderId="1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164" fontId="2" fillId="0" borderId="1" xfId="0" applyNumberFormat="1" applyFont="1" applyBorder="1" applyAlignment="1">
      <alignment horizontal="center"/>
    </xf>
    <xf numFmtId="0" fontId="1" fillId="2" borderId="0" xfId="0" applyFont="1" applyFill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/>
    <xf numFmtId="164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top"/>
    </xf>
    <xf numFmtId="0" fontId="2" fillId="2" borderId="0" xfId="0" applyFont="1" applyFill="1" applyAlignment="1">
      <alignment vertical="top"/>
    </xf>
    <xf numFmtId="49" fontId="2" fillId="2" borderId="1" xfId="0" applyNumberFormat="1" applyFont="1" applyFill="1" applyBorder="1" applyAlignment="1">
      <alignment horizontal="center" vertical="top"/>
    </xf>
    <xf numFmtId="164" fontId="2" fillId="0" borderId="1" xfId="0" applyNumberFormat="1" applyFont="1" applyBorder="1" applyAlignment="1">
      <alignment horizontal="center" vertical="top"/>
    </xf>
    <xf numFmtId="166" fontId="0" fillId="0" borderId="0" xfId="0" applyNumberFormat="1"/>
    <xf numFmtId="168" fontId="0" fillId="0" borderId="0" xfId="0" applyNumberFormat="1"/>
    <xf numFmtId="166" fontId="0" fillId="2" borderId="0" xfId="0" applyNumberFormat="1" applyFill="1"/>
    <xf numFmtId="167" fontId="2" fillId="0" borderId="0" xfId="0" applyNumberFormat="1" applyFont="1" applyAlignment="1">
      <alignment vertical="top"/>
    </xf>
    <xf numFmtId="0" fontId="10" fillId="0" borderId="0" xfId="0" applyFont="1" applyAlignment="1">
      <alignment horizontal="right"/>
    </xf>
    <xf numFmtId="0" fontId="2" fillId="0" borderId="0" xfId="0" applyFont="1"/>
    <xf numFmtId="16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6" fontId="9" fillId="2" borderId="0" xfId="0" applyNumberFormat="1" applyFont="1" applyFill="1" applyBorder="1" applyAlignment="1">
      <alignment horizontal="center" vertical="center" wrapText="1"/>
    </xf>
    <xf numFmtId="0" fontId="0" fillId="0" borderId="8" xfId="0" applyBorder="1"/>
    <xf numFmtId="0" fontId="10" fillId="0" borderId="0" xfId="0" applyFont="1" applyAlignment="1">
      <alignment horizontal="center"/>
    </xf>
    <xf numFmtId="49" fontId="0" fillId="2" borderId="1" xfId="0" applyNumberFormat="1" applyFill="1" applyBorder="1" applyAlignment="1">
      <alignment horizontal="center" vertical="top"/>
    </xf>
    <xf numFmtId="0" fontId="0" fillId="0" borderId="0" xfId="0" applyBorder="1" applyAlignment="1">
      <alignment horizontal="center" vertical="top"/>
    </xf>
    <xf numFmtId="0" fontId="2" fillId="2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2" fontId="14" fillId="2" borderId="1" xfId="0" applyNumberFormat="1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0" fillId="2" borderId="0" xfId="0" applyFill="1" applyBorder="1"/>
    <xf numFmtId="2" fontId="2" fillId="2" borderId="4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top" wrapText="1"/>
    </xf>
    <xf numFmtId="2" fontId="2" fillId="2" borderId="1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top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2" fontId="0" fillId="2" borderId="0" xfId="0" applyNumberFormat="1" applyFill="1"/>
    <xf numFmtId="49" fontId="0" fillId="2" borderId="5" xfId="0" applyNumberForma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2" fontId="14" fillId="3" borderId="1" xfId="0" applyNumberFormat="1" applyFont="1" applyFill="1" applyBorder="1" applyAlignment="1">
      <alignment horizontal="center" vertical="center" wrapText="1"/>
    </xf>
    <xf numFmtId="49" fontId="2" fillId="3" borderId="5" xfId="0" applyNumberFormat="1" applyFont="1" applyFill="1" applyBorder="1" applyAlignment="1">
      <alignment horizontal="center" vertical="center" wrapText="1"/>
    </xf>
    <xf numFmtId="2" fontId="14" fillId="3" borderId="1" xfId="0" applyNumberFormat="1" applyFont="1" applyFill="1" applyBorder="1" applyAlignment="1">
      <alignment horizontal="center"/>
    </xf>
    <xf numFmtId="2" fontId="14" fillId="3" borderId="1" xfId="0" applyNumberFormat="1" applyFont="1" applyFill="1" applyBorder="1" applyAlignment="1">
      <alignment horizontal="center" vertical="center"/>
    </xf>
    <xf numFmtId="49" fontId="13" fillId="3" borderId="1" xfId="0" applyNumberFormat="1" applyFont="1" applyFill="1" applyBorder="1" applyAlignment="1">
      <alignment horizontal="center" vertical="center"/>
    </xf>
    <xf numFmtId="49" fontId="0" fillId="3" borderId="1" xfId="0" applyNumberFormat="1" applyFill="1" applyBorder="1" applyAlignment="1">
      <alignment horizontal="center" vertical="center"/>
    </xf>
    <xf numFmtId="2" fontId="2" fillId="0" borderId="5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2" fontId="11" fillId="2" borderId="1" xfId="0" applyNumberFormat="1" applyFont="1" applyFill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center" wrapText="1"/>
    </xf>
    <xf numFmtId="2" fontId="2" fillId="0" borderId="7" xfId="0" applyNumberFormat="1" applyFont="1" applyBorder="1" applyAlignment="1">
      <alignment horizontal="center" vertical="center" wrapText="1"/>
    </xf>
    <xf numFmtId="2" fontId="3" fillId="0" borderId="5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vertical="top" wrapText="1"/>
    </xf>
    <xf numFmtId="0" fontId="6" fillId="2" borderId="0" xfId="0" applyFont="1" applyFill="1" applyAlignment="1">
      <alignment horizontal="center" vertical="center" wrapText="1"/>
    </xf>
    <xf numFmtId="2" fontId="2" fillId="2" borderId="5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 wrapText="1"/>
    </xf>
    <xf numFmtId="0" fontId="0" fillId="2" borderId="8" xfId="0" applyFill="1" applyBorder="1"/>
    <xf numFmtId="0" fontId="2" fillId="2" borderId="1" xfId="0" applyFont="1" applyFill="1" applyBorder="1" applyAlignment="1">
      <alignment vertical="center" wrapText="1"/>
    </xf>
    <xf numFmtId="2" fontId="2" fillId="2" borderId="7" xfId="0" applyNumberFormat="1" applyFont="1" applyFill="1" applyBorder="1" applyAlignment="1">
      <alignment horizontal="center" vertical="center" wrapText="1"/>
    </xf>
    <xf numFmtId="2" fontId="5" fillId="0" borderId="5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49" fontId="0" fillId="0" borderId="7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49" fontId="0" fillId="2" borderId="5" xfId="0" applyNumberFormat="1" applyFill="1" applyBorder="1" applyAlignment="1">
      <alignment horizontal="center" vertical="center"/>
    </xf>
    <xf numFmtId="49" fontId="0" fillId="2" borderId="6" xfId="0" applyNumberFormat="1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left" vertical="center" wrapText="1"/>
    </xf>
    <xf numFmtId="0" fontId="15" fillId="3" borderId="3" xfId="0" applyFont="1" applyFill="1" applyBorder="1" applyAlignment="1">
      <alignment horizontal="left" vertical="center"/>
    </xf>
    <xf numFmtId="0" fontId="15" fillId="3" borderId="4" xfId="0" applyFont="1" applyFill="1" applyBorder="1" applyAlignment="1">
      <alignment horizontal="left" vertical="center"/>
    </xf>
    <xf numFmtId="49" fontId="0" fillId="2" borderId="5" xfId="0" applyNumberFormat="1" applyFill="1" applyBorder="1" applyAlignment="1">
      <alignment horizontal="center" vertical="top"/>
    </xf>
    <xf numFmtId="0" fontId="0" fillId="2" borderId="6" xfId="0" applyFill="1" applyBorder="1" applyAlignment="1">
      <alignment horizontal="center" vertical="top"/>
    </xf>
    <xf numFmtId="0" fontId="2" fillId="2" borderId="5" xfId="0" applyFont="1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2" borderId="7" xfId="0" applyFill="1" applyBorder="1" applyAlignment="1">
      <alignment vertical="center" wrapText="1"/>
    </xf>
    <xf numFmtId="0" fontId="0" fillId="2" borderId="6" xfId="0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/>
    </xf>
    <xf numFmtId="0" fontId="0" fillId="2" borderId="1" xfId="0" applyFill="1" applyBorder="1" applyAlignment="1">
      <alignment vertical="center" wrapText="1"/>
    </xf>
    <xf numFmtId="0" fontId="2" fillId="2" borderId="12" xfId="0" applyFont="1" applyFill="1" applyBorder="1" applyAlignment="1">
      <alignment horizontal="left" vertical="center" wrapText="1"/>
    </xf>
    <xf numFmtId="0" fontId="0" fillId="2" borderId="13" xfId="0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0" fillId="2" borderId="6" xfId="0" applyFill="1" applyBorder="1" applyAlignment="1">
      <alignment horizontal="left" vertical="center" wrapText="1"/>
    </xf>
    <xf numFmtId="0" fontId="0" fillId="2" borderId="7" xfId="0" applyFill="1" applyBorder="1" applyAlignment="1"/>
    <xf numFmtId="0" fontId="0" fillId="2" borderId="6" xfId="0" applyFill="1" applyBorder="1" applyAlignment="1"/>
    <xf numFmtId="0" fontId="14" fillId="3" borderId="2" xfId="0" applyFont="1" applyFill="1" applyBorder="1" applyAlignment="1">
      <alignment horizontal="left" vertical="center"/>
    </xf>
    <xf numFmtId="0" fontId="1" fillId="0" borderId="0" xfId="0" applyFont="1" applyAlignment="1">
      <alignment horizontal="right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4" fillId="3" borderId="9" xfId="0" applyFont="1" applyFill="1" applyBorder="1" applyAlignment="1">
      <alignment horizontal="left" vertical="center" wrapText="1"/>
    </xf>
    <xf numFmtId="0" fontId="14" fillId="3" borderId="10" xfId="0" applyFont="1" applyFill="1" applyBorder="1" applyAlignment="1">
      <alignment vertical="center" wrapText="1"/>
    </xf>
    <xf numFmtId="0" fontId="14" fillId="3" borderId="3" xfId="0" applyFont="1" applyFill="1" applyBorder="1" applyAlignment="1">
      <alignment vertical="center" wrapText="1"/>
    </xf>
    <xf numFmtId="0" fontId="14" fillId="3" borderId="3" xfId="0" applyFont="1" applyFill="1" applyBorder="1" applyAlignment="1">
      <alignment horizontal="left" vertical="center" wrapText="1"/>
    </xf>
    <xf numFmtId="0" fontId="14" fillId="3" borderId="4" xfId="0" applyFont="1" applyFill="1" applyBorder="1" applyAlignment="1">
      <alignment horizontal="left" vertical="center" wrapText="1"/>
    </xf>
    <xf numFmtId="0" fontId="14" fillId="3" borderId="3" xfId="0" applyFont="1" applyFill="1" applyBorder="1" applyAlignment="1">
      <alignment horizontal="left" vertical="center"/>
    </xf>
    <xf numFmtId="0" fontId="14" fillId="3" borderId="4" xfId="0" applyFont="1" applyFill="1" applyBorder="1" applyAlignment="1">
      <alignment horizontal="left" vertical="center"/>
    </xf>
    <xf numFmtId="0" fontId="0" fillId="0" borderId="0" xfId="0" applyAlignment="1"/>
    <xf numFmtId="0" fontId="2" fillId="3" borderId="1" xfId="0" applyFont="1" applyFill="1" applyBorder="1" applyAlignment="1">
      <alignment horizontal="justify" vertical="center" wrapText="1"/>
    </xf>
    <xf numFmtId="0" fontId="2" fillId="0" borderId="0" xfId="0" applyFont="1" applyAlignment="1">
      <alignment horizontal="right"/>
    </xf>
    <xf numFmtId="0" fontId="2" fillId="2" borderId="6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vertical="center"/>
    </xf>
    <xf numFmtId="0" fontId="3" fillId="3" borderId="3" xfId="0" applyFont="1" applyFill="1" applyBorder="1" applyAlignment="1">
      <alignment vertical="center"/>
    </xf>
    <xf numFmtId="0" fontId="3" fillId="3" borderId="4" xfId="0" applyFont="1" applyFill="1" applyBorder="1" applyAlignment="1">
      <alignment vertical="center"/>
    </xf>
    <xf numFmtId="0" fontId="3" fillId="0" borderId="0" xfId="0" applyFont="1" applyAlignment="1">
      <alignment horizontal="center" vertical="center"/>
    </xf>
    <xf numFmtId="2" fontId="3" fillId="0" borderId="0" xfId="0" applyNumberFormat="1" applyFont="1"/>
    <xf numFmtId="2" fontId="2" fillId="0" borderId="0" xfId="0" applyNumberFormat="1" applyFont="1" applyAlignment="1">
      <alignment horizontal="right"/>
    </xf>
    <xf numFmtId="2" fontId="0" fillId="0" borderId="0" xfId="0" applyNumberFormat="1" applyAlignment="1">
      <alignment horizontal="right"/>
    </xf>
    <xf numFmtId="0" fontId="2" fillId="0" borderId="1" xfId="0" applyFont="1" applyBorder="1" applyAlignment="1">
      <alignment vertical="center" wrapText="1"/>
    </xf>
    <xf numFmtId="2" fontId="2" fillId="0" borderId="2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2" fontId="6" fillId="4" borderId="1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166" fontId="3" fillId="0" borderId="0" xfId="0" applyNumberFormat="1" applyFont="1"/>
    <xf numFmtId="0" fontId="2" fillId="3" borderId="1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0" fontId="2" fillId="0" borderId="5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16" fillId="3" borderId="6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CCFFFF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28"/>
  <sheetViews>
    <sheetView tabSelected="1" view="pageBreakPreview" topLeftCell="B79" zoomScale="60" zoomScaleNormal="100" workbookViewId="0">
      <selection activeCell="P97" sqref="P97"/>
    </sheetView>
  </sheetViews>
  <sheetFormatPr defaultRowHeight="15" x14ac:dyDescent="0.25"/>
  <cols>
    <col min="1" max="1" width="9.140625" style="3"/>
    <col min="2" max="2" width="8.28515625" style="137" customWidth="1"/>
    <col min="3" max="3" width="37.42578125" style="3" customWidth="1"/>
    <col min="4" max="4" width="13.42578125" style="137" customWidth="1"/>
    <col min="5" max="11" width="16.42578125" style="138" customWidth="1"/>
    <col min="12" max="12" width="11.42578125" style="3" bestFit="1" customWidth="1"/>
  </cols>
  <sheetData>
    <row r="1" spans="2:11" ht="15.75" x14ac:dyDescent="0.25">
      <c r="H1" s="139" t="s">
        <v>130</v>
      </c>
      <c r="I1" s="140"/>
      <c r="J1" s="140"/>
      <c r="K1" s="140"/>
    </row>
    <row r="2" spans="2:11" ht="18.75" x14ac:dyDescent="0.25">
      <c r="B2" s="121" t="s">
        <v>131</v>
      </c>
      <c r="C2" s="121"/>
      <c r="D2" s="121"/>
      <c r="E2" s="121"/>
      <c r="F2" s="121"/>
      <c r="G2" s="121"/>
      <c r="H2" s="121"/>
      <c r="I2" s="121"/>
      <c r="J2" s="121"/>
      <c r="K2" s="121"/>
    </row>
    <row r="3" spans="2:11" ht="12" customHeight="1" x14ac:dyDescent="0.25">
      <c r="B3" s="1"/>
    </row>
    <row r="4" spans="2:11" ht="15.75" x14ac:dyDescent="0.25">
      <c r="B4" s="97" t="s">
        <v>132</v>
      </c>
      <c r="C4" s="141" t="s">
        <v>133</v>
      </c>
      <c r="D4" s="122" t="s">
        <v>134</v>
      </c>
      <c r="E4" s="142" t="s">
        <v>135</v>
      </c>
      <c r="F4" s="143"/>
      <c r="G4" s="143"/>
      <c r="H4" s="143"/>
      <c r="I4" s="143"/>
      <c r="J4" s="143"/>
      <c r="K4" s="144"/>
    </row>
    <row r="5" spans="2:11" ht="15.75" x14ac:dyDescent="0.25">
      <c r="B5" s="97" t="s">
        <v>136</v>
      </c>
      <c r="C5" s="141"/>
      <c r="D5" s="122"/>
      <c r="E5" s="163">
        <v>2025</v>
      </c>
      <c r="F5" s="163">
        <v>2026</v>
      </c>
      <c r="G5" s="163">
        <v>2027</v>
      </c>
      <c r="H5" s="163">
        <v>2028</v>
      </c>
      <c r="I5" s="163">
        <v>2029</v>
      </c>
      <c r="J5" s="163">
        <v>2030</v>
      </c>
      <c r="K5" s="70" t="s">
        <v>0</v>
      </c>
    </row>
    <row r="6" spans="2:11" x14ac:dyDescent="0.25">
      <c r="B6" s="4">
        <v>1</v>
      </c>
      <c r="C6" s="4">
        <v>2</v>
      </c>
      <c r="D6" s="4">
        <v>3</v>
      </c>
      <c r="E6" s="164">
        <v>4</v>
      </c>
      <c r="F6" s="164">
        <v>5</v>
      </c>
      <c r="G6" s="164">
        <v>6</v>
      </c>
      <c r="H6" s="164">
        <v>7</v>
      </c>
      <c r="I6" s="164">
        <v>8</v>
      </c>
      <c r="J6" s="164">
        <v>9</v>
      </c>
      <c r="K6" s="164">
        <v>10</v>
      </c>
    </row>
    <row r="7" spans="2:11" ht="47.25" x14ac:dyDescent="0.25">
      <c r="B7" s="97">
        <v>1</v>
      </c>
      <c r="C7" s="6" t="s">
        <v>137</v>
      </c>
      <c r="D7" s="145" t="s">
        <v>138</v>
      </c>
      <c r="E7" s="146">
        <f>SUM(E8:E11)</f>
        <v>97516.666669999991</v>
      </c>
      <c r="F7" s="146">
        <f t="shared" ref="F7:J7" si="0">SUM(F8:F11)</f>
        <v>107009.10832999999</v>
      </c>
      <c r="G7" s="146">
        <f t="shared" si="0"/>
        <v>42520.983329999995</v>
      </c>
      <c r="H7" s="146">
        <f t="shared" si="0"/>
        <v>0</v>
      </c>
      <c r="I7" s="146">
        <f t="shared" si="0"/>
        <v>0</v>
      </c>
      <c r="J7" s="146">
        <f t="shared" si="0"/>
        <v>0</v>
      </c>
      <c r="K7" s="146">
        <f>K8+K9+K10+K11</f>
        <v>247046.75832999998</v>
      </c>
    </row>
    <row r="8" spans="2:11" ht="15.75" x14ac:dyDescent="0.25">
      <c r="B8" s="97">
        <v>2</v>
      </c>
      <c r="C8" s="14"/>
      <c r="D8" s="97" t="s">
        <v>139</v>
      </c>
      <c r="E8" s="147">
        <f>E13+E18+E23+E28+E33+E38+E43+E48+E53+E58+E63</f>
        <v>14666.96667</v>
      </c>
      <c r="F8" s="45">
        <f>F13+F18+F23+F28+F33+F38+F43+F48+F53+F58+F63</f>
        <v>17817.508330000001</v>
      </c>
      <c r="G8" s="147">
        <f>G13+G18+G23+G28+G33+G38+G43+G48+G53+G58+G63</f>
        <v>15237.983329999997</v>
      </c>
      <c r="H8" s="147">
        <f>H13+H18+H23+H28+H33+H38+H43+H48+H53+H58+H63+H68+H108</f>
        <v>0</v>
      </c>
      <c r="I8" s="147">
        <f>I13+I18+I23+I28+I33+I38+I43+I48+I53+I58+I63+I68+I108</f>
        <v>0</v>
      </c>
      <c r="J8" s="147">
        <f>J13+J18+J23+J28+J33+J38+J43+J48+J53+J58+J63+J68+J108</f>
        <v>0</v>
      </c>
      <c r="K8" s="147">
        <f>E8+F8+G8+H8+I8+J8</f>
        <v>47722.458329999994</v>
      </c>
    </row>
    <row r="9" spans="2:11" ht="15.75" x14ac:dyDescent="0.25">
      <c r="B9" s="97">
        <v>3</v>
      </c>
      <c r="C9" s="14"/>
      <c r="D9" s="97" t="s">
        <v>140</v>
      </c>
      <c r="E9" s="147">
        <f t="shared" ref="E9:J9" si="1">E14+E19+E24+E29+E34+E39+E44+E49+E54+E59+E64+E69</f>
        <v>0</v>
      </c>
      <c r="F9" s="45">
        <f t="shared" si="1"/>
        <v>0</v>
      </c>
      <c r="G9" s="147">
        <f t="shared" si="1"/>
        <v>0</v>
      </c>
      <c r="H9" s="147">
        <f t="shared" si="1"/>
        <v>0</v>
      </c>
      <c r="I9" s="147">
        <f t="shared" si="1"/>
        <v>0</v>
      </c>
      <c r="J9" s="147">
        <f t="shared" si="1"/>
        <v>0</v>
      </c>
      <c r="K9" s="147">
        <f t="shared" ref="K9:K11" si="2">E9+F9+G9+H9+I9+J9</f>
        <v>0</v>
      </c>
    </row>
    <row r="10" spans="2:11" ht="15.75" x14ac:dyDescent="0.25">
      <c r="B10" s="97">
        <v>4</v>
      </c>
      <c r="C10" s="14"/>
      <c r="D10" s="97" t="s">
        <v>141</v>
      </c>
      <c r="E10" s="147">
        <f>E15+E20+E25+E30+E35+E40+E45+E50+E55+E60+E65+E70+E110</f>
        <v>82849.7</v>
      </c>
      <c r="F10" s="45">
        <f>F15+F20+F25+F30+F35+F40+F45+F50+F55+F60+F65+F70</f>
        <v>89191.599999999991</v>
      </c>
      <c r="G10" s="147">
        <f>G15+G20+G25+G30+G35+G40+G45+G50+G55+G60+G65+G70+G110</f>
        <v>27282.999999999996</v>
      </c>
      <c r="H10" s="147">
        <f>H15+H20+H25+H30+H35+H40+H45+H50+H55+H60+H65+H70+H110</f>
        <v>0</v>
      </c>
      <c r="I10" s="147">
        <f>I15+I20+I25+I30+I35+I40+I45+I50+I55+I60+I65+I70+I110</f>
        <v>0</v>
      </c>
      <c r="J10" s="147">
        <f>J15+J20+J25+J30+J35+J40+J45+J50+J55+J60+J65+J70+J110</f>
        <v>0</v>
      </c>
      <c r="K10" s="147">
        <f t="shared" si="2"/>
        <v>199324.3</v>
      </c>
    </row>
    <row r="11" spans="2:11" ht="15.75" x14ac:dyDescent="0.25">
      <c r="B11" s="97">
        <v>5</v>
      </c>
      <c r="C11" s="14"/>
      <c r="D11" s="97" t="s">
        <v>142</v>
      </c>
      <c r="E11" s="147">
        <f>E16+E21+E26+E31+E36+E41+E46+E51+E56+E61+E66+E71</f>
        <v>0</v>
      </c>
      <c r="F11" s="147">
        <f>F16+F21+F26+F31+F36+F41+F46+F51+F56+F61+F66+F71</f>
        <v>0</v>
      </c>
      <c r="G11" s="147">
        <f>G16+G21+G26+G31+G36+G41+G46+G51+G56+G61+G66+G71</f>
        <v>0</v>
      </c>
      <c r="H11" s="147">
        <f>H16+H21+H26+H31+H36+H41+H46+H51+H56+H61+H66+H71</f>
        <v>0</v>
      </c>
      <c r="I11" s="147">
        <f>I16+I21+I26+I31+I36+I41+I46+I51+I56+I61+I66+I71</f>
        <v>0</v>
      </c>
      <c r="J11" s="147">
        <f>J16+J21+J26+J31+J36+J41+J46+J51+J56+J61+J66+J71</f>
        <v>0</v>
      </c>
      <c r="K11" s="147">
        <f t="shared" si="2"/>
        <v>0</v>
      </c>
    </row>
    <row r="12" spans="2:11" ht="47.25" x14ac:dyDescent="0.25">
      <c r="B12" s="97">
        <v>1</v>
      </c>
      <c r="C12" s="6" t="s">
        <v>143</v>
      </c>
      <c r="D12" s="145" t="s">
        <v>138</v>
      </c>
      <c r="E12" s="146">
        <f>SUM(E13:E16)</f>
        <v>64436.954169999997</v>
      </c>
      <c r="F12" s="146">
        <f t="shared" ref="F12:J12" si="3">SUM(F13:F16)</f>
        <v>63875</v>
      </c>
      <c r="G12" s="146">
        <f t="shared" si="3"/>
        <v>4000</v>
      </c>
      <c r="H12" s="146">
        <f t="shared" si="3"/>
        <v>0</v>
      </c>
      <c r="I12" s="146">
        <f t="shared" si="3"/>
        <v>0</v>
      </c>
      <c r="J12" s="146">
        <f t="shared" si="3"/>
        <v>0</v>
      </c>
      <c r="K12" s="146">
        <f>K13+K14+K15+K16</f>
        <v>132311.95417000001</v>
      </c>
    </row>
    <row r="13" spans="2:11" ht="15.75" x14ac:dyDescent="0.25">
      <c r="B13" s="97">
        <v>2</v>
      </c>
      <c r="C13" s="14"/>
      <c r="D13" s="97" t="s">
        <v>139</v>
      </c>
      <c r="E13" s="71">
        <f>4433.35417</f>
        <v>4433.3541699999996</v>
      </c>
      <c r="F13" s="71">
        <f>6395</f>
        <v>6395</v>
      </c>
      <c r="G13" s="71">
        <f>4000</f>
        <v>4000</v>
      </c>
      <c r="H13" s="71">
        <v>0</v>
      </c>
      <c r="I13" s="71">
        <v>0</v>
      </c>
      <c r="J13" s="71">
        <v>0</v>
      </c>
      <c r="K13" s="71">
        <f>E13+F13+G13+H13+I13+J13</f>
        <v>14828.354169999999</v>
      </c>
    </row>
    <row r="14" spans="2:11" ht="15.75" x14ac:dyDescent="0.25">
      <c r="B14" s="97">
        <v>3</v>
      </c>
      <c r="C14" s="14"/>
      <c r="D14" s="97" t="s">
        <v>140</v>
      </c>
      <c r="E14" s="71">
        <v>0</v>
      </c>
      <c r="F14" s="71">
        <v>0</v>
      </c>
      <c r="G14" s="71">
        <v>0</v>
      </c>
      <c r="H14" s="71">
        <v>0</v>
      </c>
      <c r="I14" s="71">
        <v>0</v>
      </c>
      <c r="J14" s="71">
        <v>0</v>
      </c>
      <c r="K14" s="71">
        <f t="shared" ref="K14:K16" si="4">E14+F14+G14+H14+I14+J14</f>
        <v>0</v>
      </c>
    </row>
    <row r="15" spans="2:11" ht="15.75" x14ac:dyDescent="0.25">
      <c r="B15" s="97">
        <v>4</v>
      </c>
      <c r="C15" s="14"/>
      <c r="D15" s="97" t="s">
        <v>141</v>
      </c>
      <c r="E15" s="71">
        <f>58400.5+1603.1</f>
        <v>60003.6</v>
      </c>
      <c r="F15" s="71">
        <f>16200+41280</f>
        <v>57480</v>
      </c>
      <c r="G15" s="71">
        <v>0</v>
      </c>
      <c r="H15" s="71">
        <v>0</v>
      </c>
      <c r="I15" s="71">
        <v>0</v>
      </c>
      <c r="J15" s="71">
        <v>0</v>
      </c>
      <c r="K15" s="71">
        <f t="shared" si="4"/>
        <v>117483.6</v>
      </c>
    </row>
    <row r="16" spans="2:11" ht="15.75" x14ac:dyDescent="0.25">
      <c r="B16" s="97">
        <v>5</v>
      </c>
      <c r="C16" s="14"/>
      <c r="D16" s="97" t="s">
        <v>142</v>
      </c>
      <c r="E16" s="71">
        <v>0</v>
      </c>
      <c r="F16" s="71">
        <v>0</v>
      </c>
      <c r="G16" s="71">
        <v>0</v>
      </c>
      <c r="H16" s="71">
        <v>0</v>
      </c>
      <c r="I16" s="71">
        <v>0</v>
      </c>
      <c r="J16" s="71">
        <v>0</v>
      </c>
      <c r="K16" s="71">
        <f t="shared" si="4"/>
        <v>0</v>
      </c>
    </row>
    <row r="17" spans="2:12" ht="47.25" x14ac:dyDescent="0.25">
      <c r="B17" s="97">
        <v>1</v>
      </c>
      <c r="C17" s="6" t="s">
        <v>144</v>
      </c>
      <c r="D17" s="145" t="s">
        <v>138</v>
      </c>
      <c r="E17" s="146">
        <f>SUM(E18:E21)</f>
        <v>0</v>
      </c>
      <c r="F17" s="146">
        <f>SUM(F18:F21)</f>
        <v>0</v>
      </c>
      <c r="G17" s="146">
        <f t="shared" ref="G17:J17" si="5">SUM(G18:G21)</f>
        <v>0</v>
      </c>
      <c r="H17" s="146">
        <f t="shared" si="5"/>
        <v>0</v>
      </c>
      <c r="I17" s="146">
        <f t="shared" si="5"/>
        <v>0</v>
      </c>
      <c r="J17" s="146">
        <f t="shared" si="5"/>
        <v>0</v>
      </c>
      <c r="K17" s="146">
        <f>K18+K19+K20+K21</f>
        <v>0</v>
      </c>
    </row>
    <row r="18" spans="2:12" ht="15.75" x14ac:dyDescent="0.25">
      <c r="B18" s="97">
        <v>2</v>
      </c>
      <c r="C18" s="14"/>
      <c r="D18" s="97" t="s">
        <v>139</v>
      </c>
      <c r="E18" s="45">
        <v>0</v>
      </c>
      <c r="F18" s="45">
        <v>0</v>
      </c>
      <c r="G18" s="45">
        <v>0</v>
      </c>
      <c r="H18" s="45">
        <v>0</v>
      </c>
      <c r="I18" s="45">
        <v>0</v>
      </c>
      <c r="J18" s="45">
        <v>0</v>
      </c>
      <c r="K18" s="45">
        <f>E18+F18+G18+H18+I18+J18</f>
        <v>0</v>
      </c>
    </row>
    <row r="19" spans="2:12" ht="15.75" x14ac:dyDescent="0.25">
      <c r="B19" s="97">
        <v>3</v>
      </c>
      <c r="C19" s="14"/>
      <c r="D19" s="97" t="s">
        <v>140</v>
      </c>
      <c r="E19" s="45">
        <v>0</v>
      </c>
      <c r="F19" s="45">
        <v>0</v>
      </c>
      <c r="G19" s="45">
        <v>0</v>
      </c>
      <c r="H19" s="45">
        <v>0</v>
      </c>
      <c r="I19" s="45">
        <v>0</v>
      </c>
      <c r="J19" s="45">
        <v>0</v>
      </c>
      <c r="K19" s="45">
        <f t="shared" ref="K19:K21" si="6">E19+F19+G19+H19+I19+J19</f>
        <v>0</v>
      </c>
    </row>
    <row r="20" spans="2:12" ht="15.75" x14ac:dyDescent="0.25">
      <c r="B20" s="97">
        <v>4</v>
      </c>
      <c r="C20" s="14"/>
      <c r="D20" s="97" t="s">
        <v>141</v>
      </c>
      <c r="E20" s="45">
        <v>0</v>
      </c>
      <c r="F20" s="45">
        <v>0</v>
      </c>
      <c r="G20" s="45">
        <v>0</v>
      </c>
      <c r="H20" s="45">
        <v>0</v>
      </c>
      <c r="I20" s="45">
        <v>0</v>
      </c>
      <c r="J20" s="45">
        <v>0</v>
      </c>
      <c r="K20" s="45">
        <f t="shared" si="6"/>
        <v>0</v>
      </c>
    </row>
    <row r="21" spans="2:12" ht="15.75" x14ac:dyDescent="0.25">
      <c r="B21" s="97">
        <v>5</v>
      </c>
      <c r="C21" s="14"/>
      <c r="D21" s="97" t="s">
        <v>142</v>
      </c>
      <c r="E21" s="45">
        <v>0</v>
      </c>
      <c r="F21" s="45">
        <v>0</v>
      </c>
      <c r="G21" s="45">
        <v>0</v>
      </c>
      <c r="H21" s="45">
        <v>0</v>
      </c>
      <c r="I21" s="45">
        <v>0</v>
      </c>
      <c r="J21" s="45">
        <v>0</v>
      </c>
      <c r="K21" s="45">
        <f t="shared" si="6"/>
        <v>0</v>
      </c>
    </row>
    <row r="22" spans="2:12" ht="47.25" x14ac:dyDescent="0.25">
      <c r="B22" s="97">
        <v>1</v>
      </c>
      <c r="C22" s="6" t="s">
        <v>145</v>
      </c>
      <c r="D22" s="145" t="s">
        <v>138</v>
      </c>
      <c r="E22" s="146">
        <f>SUM(E23:E26)</f>
        <v>24222.212499999998</v>
      </c>
      <c r="F22" s="146">
        <f>SUM(F23:F26)</f>
        <v>28401.06667</v>
      </c>
      <c r="G22" s="146">
        <f t="shared" ref="G22:J22" si="7">SUM(G23:G26)</f>
        <v>27359.400020000001</v>
      </c>
      <c r="H22" s="146">
        <f t="shared" si="7"/>
        <v>0</v>
      </c>
      <c r="I22" s="146">
        <f t="shared" si="7"/>
        <v>0</v>
      </c>
      <c r="J22" s="146">
        <f t="shared" si="7"/>
        <v>0</v>
      </c>
      <c r="K22" s="146">
        <f>K23+K24+K25+K26</f>
        <v>79982.679189999995</v>
      </c>
      <c r="L22" s="148"/>
    </row>
    <row r="23" spans="2:12" ht="15.75" x14ac:dyDescent="0.25">
      <c r="B23" s="97">
        <v>2</v>
      </c>
      <c r="C23" s="14"/>
      <c r="D23" s="97" t="s">
        <v>139</v>
      </c>
      <c r="E23" s="45">
        <f>7001.1125</f>
        <v>7001.1125000000002</v>
      </c>
      <c r="F23" s="45">
        <f>7600.26667</f>
        <v>7600.26667</v>
      </c>
      <c r="G23" s="45">
        <f>7558.60002</f>
        <v>7558.6000199999999</v>
      </c>
      <c r="H23" s="45">
        <v>0</v>
      </c>
      <c r="I23" s="45">
        <v>0</v>
      </c>
      <c r="J23" s="45">
        <v>0</v>
      </c>
      <c r="K23" s="45">
        <f>E23+F23+G23+H23+I23+J23</f>
        <v>22159.979189999998</v>
      </c>
    </row>
    <row r="24" spans="2:12" ht="15.75" x14ac:dyDescent="0.25">
      <c r="B24" s="97">
        <v>3</v>
      </c>
      <c r="C24" s="14"/>
      <c r="D24" s="97" t="s">
        <v>140</v>
      </c>
      <c r="E24" s="45">
        <v>0</v>
      </c>
      <c r="F24" s="45">
        <v>0</v>
      </c>
      <c r="G24" s="45">
        <v>0</v>
      </c>
      <c r="H24" s="45">
        <v>0</v>
      </c>
      <c r="I24" s="45">
        <v>0</v>
      </c>
      <c r="J24" s="45">
        <v>0</v>
      </c>
      <c r="K24" s="45">
        <f t="shared" ref="K24:K26" si="8">E24+F24+G24+H24+I24+J24</f>
        <v>0</v>
      </c>
    </row>
    <row r="25" spans="2:12" ht="15.75" x14ac:dyDescent="0.25">
      <c r="B25" s="97">
        <v>4</v>
      </c>
      <c r="C25" s="14"/>
      <c r="D25" s="97" t="s">
        <v>141</v>
      </c>
      <c r="E25" s="45">
        <f>12800.8+4420.3</f>
        <v>17221.099999999999</v>
      </c>
      <c r="F25" s="45">
        <f>12800.8+8000</f>
        <v>20800.8</v>
      </c>
      <c r="G25" s="45">
        <f>12800.8+7000</f>
        <v>19800.8</v>
      </c>
      <c r="H25" s="45">
        <v>0</v>
      </c>
      <c r="I25" s="45">
        <v>0</v>
      </c>
      <c r="J25" s="45">
        <v>0</v>
      </c>
      <c r="K25" s="45">
        <f t="shared" si="8"/>
        <v>57822.7</v>
      </c>
    </row>
    <row r="26" spans="2:12" ht="15.75" x14ac:dyDescent="0.25">
      <c r="B26" s="97">
        <v>5</v>
      </c>
      <c r="C26" s="14"/>
      <c r="D26" s="97" t="s">
        <v>142</v>
      </c>
      <c r="E26" s="45">
        <v>0</v>
      </c>
      <c r="F26" s="45">
        <v>0</v>
      </c>
      <c r="G26" s="45">
        <v>0</v>
      </c>
      <c r="H26" s="45">
        <v>0</v>
      </c>
      <c r="I26" s="45">
        <v>0</v>
      </c>
      <c r="J26" s="45">
        <v>0</v>
      </c>
      <c r="K26" s="45">
        <f t="shared" si="8"/>
        <v>0</v>
      </c>
    </row>
    <row r="27" spans="2:12" ht="47.25" x14ac:dyDescent="0.25">
      <c r="B27" s="97">
        <v>1</v>
      </c>
      <c r="C27" s="6" t="s">
        <v>146</v>
      </c>
      <c r="D27" s="145" t="s">
        <v>138</v>
      </c>
      <c r="E27" s="146">
        <f>SUM(E28:E31)</f>
        <v>2960</v>
      </c>
      <c r="F27" s="146">
        <f t="shared" ref="F27:J27" si="9">SUM(F28:F31)</f>
        <v>3675</v>
      </c>
      <c r="G27" s="146">
        <f t="shared" si="9"/>
        <v>3675</v>
      </c>
      <c r="H27" s="146">
        <f t="shared" si="9"/>
        <v>0</v>
      </c>
      <c r="I27" s="146">
        <f t="shared" si="9"/>
        <v>0</v>
      </c>
      <c r="J27" s="146">
        <f t="shared" si="9"/>
        <v>0</v>
      </c>
      <c r="K27" s="146">
        <f>K28+K29+K30+K31</f>
        <v>10310</v>
      </c>
    </row>
    <row r="28" spans="2:12" ht="15.75" x14ac:dyDescent="0.25">
      <c r="B28" s="97">
        <v>2</v>
      </c>
      <c r="C28" s="14"/>
      <c r="D28" s="97" t="s">
        <v>139</v>
      </c>
      <c r="E28" s="45">
        <f>1010</f>
        <v>1010</v>
      </c>
      <c r="F28" s="45">
        <f>1125</f>
        <v>1125</v>
      </c>
      <c r="G28" s="45">
        <f>1125</f>
        <v>1125</v>
      </c>
      <c r="H28" s="45">
        <v>0</v>
      </c>
      <c r="I28" s="45">
        <v>0</v>
      </c>
      <c r="J28" s="45">
        <v>0</v>
      </c>
      <c r="K28" s="70">
        <f>E28+F28+G28+H28+I28+J28</f>
        <v>3260</v>
      </c>
    </row>
    <row r="29" spans="2:12" ht="15.75" x14ac:dyDescent="0.25">
      <c r="B29" s="97">
        <v>3</v>
      </c>
      <c r="C29" s="14"/>
      <c r="D29" s="97" t="s">
        <v>140</v>
      </c>
      <c r="E29" s="45">
        <v>0</v>
      </c>
      <c r="F29" s="45">
        <v>0</v>
      </c>
      <c r="G29" s="45">
        <v>0</v>
      </c>
      <c r="H29" s="45">
        <v>0</v>
      </c>
      <c r="I29" s="45">
        <v>0</v>
      </c>
      <c r="J29" s="45">
        <v>0</v>
      </c>
      <c r="K29" s="70">
        <f t="shared" ref="K29:K31" si="10">E29+F29+G29+H29+I29+J29</f>
        <v>0</v>
      </c>
    </row>
    <row r="30" spans="2:12" ht="15.75" x14ac:dyDescent="0.25">
      <c r="B30" s="97">
        <v>4</v>
      </c>
      <c r="C30" s="14"/>
      <c r="D30" s="97" t="s">
        <v>141</v>
      </c>
      <c r="E30" s="45">
        <f>1950</f>
        <v>1950</v>
      </c>
      <c r="F30" s="45">
        <f>1950+600</f>
        <v>2550</v>
      </c>
      <c r="G30" s="45">
        <f>1950+600</f>
        <v>2550</v>
      </c>
      <c r="H30" s="45">
        <v>0</v>
      </c>
      <c r="I30" s="45">
        <v>0</v>
      </c>
      <c r="J30" s="45">
        <v>0</v>
      </c>
      <c r="K30" s="70">
        <f t="shared" si="10"/>
        <v>7050</v>
      </c>
    </row>
    <row r="31" spans="2:12" ht="15.75" x14ac:dyDescent="0.25">
      <c r="B31" s="97">
        <v>5</v>
      </c>
      <c r="C31" s="14"/>
      <c r="D31" s="97" t="s">
        <v>142</v>
      </c>
      <c r="E31" s="45">
        <v>0</v>
      </c>
      <c r="F31" s="45">
        <v>0</v>
      </c>
      <c r="G31" s="45">
        <v>0</v>
      </c>
      <c r="H31" s="45">
        <v>0</v>
      </c>
      <c r="I31" s="45">
        <v>0</v>
      </c>
      <c r="J31" s="45">
        <v>0</v>
      </c>
      <c r="K31" s="70">
        <f t="shared" si="10"/>
        <v>0</v>
      </c>
    </row>
    <row r="32" spans="2:12" ht="47.25" x14ac:dyDescent="0.25">
      <c r="B32" s="97">
        <v>1</v>
      </c>
      <c r="C32" s="6" t="s">
        <v>147</v>
      </c>
      <c r="D32" s="145" t="s">
        <v>138</v>
      </c>
      <c r="E32" s="146">
        <f>SUM(E33:E36)</f>
        <v>1200</v>
      </c>
      <c r="F32" s="146">
        <f t="shared" ref="F32:J32" si="11">SUM(F33:F36)</f>
        <v>2341.6666700000001</v>
      </c>
      <c r="G32" s="146">
        <f t="shared" si="11"/>
        <v>1508.3333299999999</v>
      </c>
      <c r="H32" s="146">
        <f t="shared" si="11"/>
        <v>0</v>
      </c>
      <c r="I32" s="146">
        <f t="shared" si="11"/>
        <v>0</v>
      </c>
      <c r="J32" s="146">
        <f t="shared" si="11"/>
        <v>0</v>
      </c>
      <c r="K32" s="146">
        <f>K33+K34+K35+K36</f>
        <v>5050</v>
      </c>
    </row>
    <row r="33" spans="2:11" ht="15.75" x14ac:dyDescent="0.25">
      <c r="B33" s="97">
        <v>2</v>
      </c>
      <c r="C33" s="14"/>
      <c r="D33" s="97" t="s">
        <v>139</v>
      </c>
      <c r="E33" s="45">
        <f>487.5</f>
        <v>487.5</v>
      </c>
      <c r="F33" s="45">
        <f>629.16667</f>
        <v>629.16666999999995</v>
      </c>
      <c r="G33" s="45">
        <f>595.83333</f>
        <v>595.83333000000005</v>
      </c>
      <c r="H33" s="45">
        <v>0</v>
      </c>
      <c r="I33" s="45">
        <v>0</v>
      </c>
      <c r="J33" s="45">
        <v>0</v>
      </c>
      <c r="K33" s="70">
        <f>E33+F33+G33+H33+I33+J33</f>
        <v>1712.5</v>
      </c>
    </row>
    <row r="34" spans="2:11" ht="15.75" x14ac:dyDescent="0.25">
      <c r="B34" s="97">
        <v>3</v>
      </c>
      <c r="C34" s="14"/>
      <c r="D34" s="97" t="s">
        <v>140</v>
      </c>
      <c r="E34" s="45">
        <v>0</v>
      </c>
      <c r="F34" s="45">
        <v>0</v>
      </c>
      <c r="G34" s="45">
        <v>0</v>
      </c>
      <c r="H34" s="45">
        <v>0</v>
      </c>
      <c r="I34" s="45">
        <v>0</v>
      </c>
      <c r="J34" s="45">
        <v>0</v>
      </c>
      <c r="K34" s="70">
        <f t="shared" ref="K34:K36" si="12">E34+F34+G34+H34+I34+J34</f>
        <v>0</v>
      </c>
    </row>
    <row r="35" spans="2:11" ht="15.75" x14ac:dyDescent="0.25">
      <c r="B35" s="97">
        <v>4</v>
      </c>
      <c r="C35" s="14"/>
      <c r="D35" s="97" t="s">
        <v>141</v>
      </c>
      <c r="E35" s="45">
        <f>712.5</f>
        <v>712.5</v>
      </c>
      <c r="F35" s="45">
        <f>712.5+1000</f>
        <v>1712.5</v>
      </c>
      <c r="G35" s="45">
        <f>712.5+200</f>
        <v>912.5</v>
      </c>
      <c r="H35" s="45">
        <v>0</v>
      </c>
      <c r="I35" s="45">
        <v>0</v>
      </c>
      <c r="J35" s="45">
        <v>0</v>
      </c>
      <c r="K35" s="70">
        <f t="shared" si="12"/>
        <v>3337.5</v>
      </c>
    </row>
    <row r="36" spans="2:11" ht="15.75" x14ac:dyDescent="0.25">
      <c r="B36" s="97">
        <v>5</v>
      </c>
      <c r="C36" s="14"/>
      <c r="D36" s="97" t="s">
        <v>142</v>
      </c>
      <c r="E36" s="45">
        <v>0</v>
      </c>
      <c r="F36" s="45">
        <v>0</v>
      </c>
      <c r="G36" s="45">
        <v>0</v>
      </c>
      <c r="H36" s="45">
        <v>0</v>
      </c>
      <c r="I36" s="45">
        <v>0</v>
      </c>
      <c r="J36" s="45">
        <v>0</v>
      </c>
      <c r="K36" s="70">
        <f t="shared" si="12"/>
        <v>0</v>
      </c>
    </row>
    <row r="37" spans="2:11" ht="47.25" x14ac:dyDescent="0.25">
      <c r="B37" s="97">
        <v>1</v>
      </c>
      <c r="C37" s="6" t="s">
        <v>148</v>
      </c>
      <c r="D37" s="145" t="s">
        <v>138</v>
      </c>
      <c r="E37" s="146">
        <f>SUM(E38:E41)</f>
        <v>538</v>
      </c>
      <c r="F37" s="146">
        <f t="shared" ref="F37:J37" si="13">SUM(F38:F41)</f>
        <v>1195</v>
      </c>
      <c r="G37" s="146">
        <f t="shared" si="13"/>
        <v>778.33332999999993</v>
      </c>
      <c r="H37" s="146">
        <f t="shared" si="13"/>
        <v>0</v>
      </c>
      <c r="I37" s="146">
        <f t="shared" si="13"/>
        <v>0</v>
      </c>
      <c r="J37" s="146">
        <f t="shared" si="13"/>
        <v>0</v>
      </c>
      <c r="K37" s="146">
        <f>K38+K39+K40+K41</f>
        <v>2511.3333299999999</v>
      </c>
    </row>
    <row r="38" spans="2:11" ht="15.75" x14ac:dyDescent="0.25">
      <c r="B38" s="97">
        <v>2</v>
      </c>
      <c r="C38" s="14"/>
      <c r="D38" s="97" t="s">
        <v>139</v>
      </c>
      <c r="E38" s="45">
        <f>185.5</f>
        <v>185.5</v>
      </c>
      <c r="F38" s="45">
        <f>242.5</f>
        <v>242.5</v>
      </c>
      <c r="G38" s="45">
        <f>225.83333</f>
        <v>225.83332999999999</v>
      </c>
      <c r="H38" s="45">
        <v>0</v>
      </c>
      <c r="I38" s="45">
        <v>0</v>
      </c>
      <c r="J38" s="45">
        <v>0</v>
      </c>
      <c r="K38" s="70">
        <f>E38+F38+G38+H38+I38+J38</f>
        <v>653.83332999999993</v>
      </c>
    </row>
    <row r="39" spans="2:11" ht="15.75" x14ac:dyDescent="0.25">
      <c r="B39" s="97">
        <v>3</v>
      </c>
      <c r="C39" s="14"/>
      <c r="D39" s="97" t="s">
        <v>140</v>
      </c>
      <c r="E39" s="45">
        <v>0</v>
      </c>
      <c r="F39" s="45">
        <v>0</v>
      </c>
      <c r="G39" s="45">
        <v>0</v>
      </c>
      <c r="H39" s="45">
        <v>0</v>
      </c>
      <c r="I39" s="45">
        <v>0</v>
      </c>
      <c r="J39" s="45">
        <v>0</v>
      </c>
      <c r="K39" s="70">
        <f t="shared" ref="K39:K41" si="14">E39+F39+G39+H39+I39+J39</f>
        <v>0</v>
      </c>
    </row>
    <row r="40" spans="2:11" ht="15.75" x14ac:dyDescent="0.25">
      <c r="B40" s="97">
        <v>4</v>
      </c>
      <c r="C40" s="14"/>
      <c r="D40" s="97" t="s">
        <v>141</v>
      </c>
      <c r="E40" s="45">
        <f>352.5</f>
        <v>352.5</v>
      </c>
      <c r="F40" s="45">
        <f>352.5+600</f>
        <v>952.5</v>
      </c>
      <c r="G40" s="45">
        <f>352.5+200</f>
        <v>552.5</v>
      </c>
      <c r="H40" s="45">
        <v>0</v>
      </c>
      <c r="I40" s="45">
        <v>0</v>
      </c>
      <c r="J40" s="45">
        <v>0</v>
      </c>
      <c r="K40" s="70">
        <f t="shared" si="14"/>
        <v>1857.5</v>
      </c>
    </row>
    <row r="41" spans="2:11" ht="15.75" x14ac:dyDescent="0.25">
      <c r="B41" s="97">
        <v>5</v>
      </c>
      <c r="C41" s="14"/>
      <c r="D41" s="97" t="s">
        <v>142</v>
      </c>
      <c r="E41" s="45">
        <v>0</v>
      </c>
      <c r="F41" s="45">
        <v>0</v>
      </c>
      <c r="G41" s="45">
        <v>0</v>
      </c>
      <c r="H41" s="45">
        <v>0</v>
      </c>
      <c r="I41" s="45">
        <v>0</v>
      </c>
      <c r="J41" s="45">
        <v>0</v>
      </c>
      <c r="K41" s="70">
        <f t="shared" si="14"/>
        <v>0</v>
      </c>
    </row>
    <row r="42" spans="2:11" ht="47.25" x14ac:dyDescent="0.25">
      <c r="B42" s="97">
        <v>1</v>
      </c>
      <c r="C42" s="6" t="s">
        <v>149</v>
      </c>
      <c r="D42" s="145" t="s">
        <v>138</v>
      </c>
      <c r="E42" s="146">
        <f>SUM(E43:E46)</f>
        <v>790</v>
      </c>
      <c r="F42" s="146">
        <f t="shared" ref="F42:J42" si="15">SUM(F43:F46)</f>
        <v>1355.5208300000002</v>
      </c>
      <c r="G42" s="146">
        <f t="shared" si="15"/>
        <v>923.95833000000005</v>
      </c>
      <c r="H42" s="146">
        <f t="shared" si="15"/>
        <v>0</v>
      </c>
      <c r="I42" s="146">
        <f t="shared" si="15"/>
        <v>0</v>
      </c>
      <c r="J42" s="146">
        <f t="shared" si="15"/>
        <v>0</v>
      </c>
      <c r="K42" s="146">
        <f>K43+K44+K45+K46</f>
        <v>3069.4791599999999</v>
      </c>
    </row>
    <row r="43" spans="2:11" ht="15.75" x14ac:dyDescent="0.25">
      <c r="B43" s="97">
        <v>2</v>
      </c>
      <c r="C43" s="14"/>
      <c r="D43" s="97" t="s">
        <v>139</v>
      </c>
      <c r="E43" s="45">
        <f>272.5</f>
        <v>272.5</v>
      </c>
      <c r="F43" s="45">
        <f>295.12083</f>
        <v>295.12083000000001</v>
      </c>
      <c r="G43" s="45">
        <f>277.85833</f>
        <v>277.85833000000002</v>
      </c>
      <c r="H43" s="45">
        <v>0</v>
      </c>
      <c r="I43" s="45">
        <v>0</v>
      </c>
      <c r="J43" s="45">
        <v>0</v>
      </c>
      <c r="K43" s="45">
        <f>E43+F43+G43+H43+I43+J43</f>
        <v>845.47916000000009</v>
      </c>
    </row>
    <row r="44" spans="2:11" ht="15.75" x14ac:dyDescent="0.25">
      <c r="B44" s="97">
        <v>3</v>
      </c>
      <c r="C44" s="14"/>
      <c r="D44" s="97" t="s">
        <v>140</v>
      </c>
      <c r="E44" s="45">
        <v>0</v>
      </c>
      <c r="F44" s="45">
        <v>0</v>
      </c>
      <c r="G44" s="45">
        <v>0</v>
      </c>
      <c r="H44" s="45">
        <v>0</v>
      </c>
      <c r="I44" s="45">
        <v>0</v>
      </c>
      <c r="J44" s="45">
        <v>0</v>
      </c>
      <c r="K44" s="45">
        <f t="shared" ref="K44:K46" si="16">E44+F44+G44+H44+I44+J44</f>
        <v>0</v>
      </c>
    </row>
    <row r="45" spans="2:11" ht="15.75" x14ac:dyDescent="0.25">
      <c r="B45" s="97">
        <v>4</v>
      </c>
      <c r="C45" s="14"/>
      <c r="D45" s="97" t="s">
        <v>141</v>
      </c>
      <c r="E45" s="45">
        <f>517.5</f>
        <v>517.5</v>
      </c>
      <c r="F45" s="45">
        <f>517.5+542.9</f>
        <v>1060.4000000000001</v>
      </c>
      <c r="G45" s="45">
        <f>517.5+128.6</f>
        <v>646.1</v>
      </c>
      <c r="H45" s="45">
        <v>0</v>
      </c>
      <c r="I45" s="45">
        <v>0</v>
      </c>
      <c r="J45" s="45">
        <v>0</v>
      </c>
      <c r="K45" s="45">
        <f t="shared" si="16"/>
        <v>2224</v>
      </c>
    </row>
    <row r="46" spans="2:11" ht="15.75" x14ac:dyDescent="0.25">
      <c r="B46" s="97">
        <v>5</v>
      </c>
      <c r="C46" s="14"/>
      <c r="D46" s="97" t="s">
        <v>142</v>
      </c>
      <c r="E46" s="45">
        <v>0</v>
      </c>
      <c r="F46" s="45">
        <v>0</v>
      </c>
      <c r="G46" s="45">
        <v>0</v>
      </c>
      <c r="H46" s="45">
        <v>0</v>
      </c>
      <c r="I46" s="45">
        <v>0</v>
      </c>
      <c r="J46" s="45">
        <v>0</v>
      </c>
      <c r="K46" s="45">
        <f t="shared" si="16"/>
        <v>0</v>
      </c>
    </row>
    <row r="47" spans="2:11" ht="47.25" x14ac:dyDescent="0.25">
      <c r="B47" s="97">
        <v>1</v>
      </c>
      <c r="C47" s="6" t="s">
        <v>150</v>
      </c>
      <c r="D47" s="145" t="s">
        <v>138</v>
      </c>
      <c r="E47" s="146">
        <f>SUM(E48:E51)</f>
        <v>788.5</v>
      </c>
      <c r="F47" s="146">
        <f t="shared" ref="F47:J47" si="17">SUM(F48:F51)</f>
        <v>1259.3333299999999</v>
      </c>
      <c r="G47" s="146">
        <f t="shared" si="17"/>
        <v>946.83332999999993</v>
      </c>
      <c r="H47" s="146">
        <f t="shared" si="17"/>
        <v>0</v>
      </c>
      <c r="I47" s="146">
        <f t="shared" si="17"/>
        <v>0</v>
      </c>
      <c r="J47" s="146">
        <f t="shared" si="17"/>
        <v>0</v>
      </c>
      <c r="K47" s="146">
        <f>K48+K49+K50+K51</f>
        <v>2994.6666599999999</v>
      </c>
    </row>
    <row r="48" spans="2:11" ht="15.75" x14ac:dyDescent="0.25">
      <c r="B48" s="97">
        <v>2</v>
      </c>
      <c r="C48" s="14"/>
      <c r="D48" s="97" t="s">
        <v>139</v>
      </c>
      <c r="E48" s="45">
        <f>271</f>
        <v>271</v>
      </c>
      <c r="F48" s="45">
        <f>241.83333</f>
        <v>241.83332999999999</v>
      </c>
      <c r="G48" s="45">
        <f>229.33333</f>
        <v>229.33332999999999</v>
      </c>
      <c r="H48" s="45">
        <v>0</v>
      </c>
      <c r="I48" s="45">
        <v>0</v>
      </c>
      <c r="J48" s="45">
        <v>0</v>
      </c>
      <c r="K48" s="45">
        <f>E48+F48+G48+H48+I48+J48</f>
        <v>742.16665999999987</v>
      </c>
    </row>
    <row r="49" spans="2:11" ht="15.75" x14ac:dyDescent="0.25">
      <c r="B49" s="97">
        <v>3</v>
      </c>
      <c r="C49" s="14"/>
      <c r="D49" s="97" t="s">
        <v>140</v>
      </c>
      <c r="E49" s="45">
        <v>0</v>
      </c>
      <c r="F49" s="45">
        <v>0</v>
      </c>
      <c r="G49" s="45">
        <v>0</v>
      </c>
      <c r="H49" s="45">
        <v>0</v>
      </c>
      <c r="I49" s="45">
        <v>0</v>
      </c>
      <c r="J49" s="45">
        <v>0</v>
      </c>
      <c r="K49" s="45">
        <f t="shared" ref="K49:K51" si="18">E49+F49+G49+H49+I49+J49</f>
        <v>0</v>
      </c>
    </row>
    <row r="50" spans="2:11" ht="15.75" x14ac:dyDescent="0.25">
      <c r="B50" s="97">
        <v>4</v>
      </c>
      <c r="C50" s="14"/>
      <c r="D50" s="97" t="s">
        <v>141</v>
      </c>
      <c r="E50" s="45">
        <f>517.5</f>
        <v>517.5</v>
      </c>
      <c r="F50" s="45">
        <f>517.5+500</f>
        <v>1017.5</v>
      </c>
      <c r="G50" s="45">
        <f>517.5+200</f>
        <v>717.5</v>
      </c>
      <c r="H50" s="45">
        <v>0</v>
      </c>
      <c r="I50" s="45">
        <v>0</v>
      </c>
      <c r="J50" s="45">
        <v>0</v>
      </c>
      <c r="K50" s="45">
        <f t="shared" si="18"/>
        <v>2252.5</v>
      </c>
    </row>
    <row r="51" spans="2:11" ht="15.75" x14ac:dyDescent="0.25">
      <c r="B51" s="97">
        <v>5</v>
      </c>
      <c r="C51" s="14"/>
      <c r="D51" s="97" t="s">
        <v>142</v>
      </c>
      <c r="E51" s="45">
        <v>0</v>
      </c>
      <c r="F51" s="45">
        <v>0</v>
      </c>
      <c r="G51" s="45">
        <v>0</v>
      </c>
      <c r="H51" s="45">
        <v>0</v>
      </c>
      <c r="I51" s="45">
        <v>0</v>
      </c>
      <c r="J51" s="45">
        <v>0</v>
      </c>
      <c r="K51" s="45">
        <f t="shared" si="18"/>
        <v>0</v>
      </c>
    </row>
    <row r="52" spans="2:11" ht="47.25" x14ac:dyDescent="0.25">
      <c r="B52" s="97">
        <v>1</v>
      </c>
      <c r="C52" s="6" t="s">
        <v>151</v>
      </c>
      <c r="D52" s="145" t="s">
        <v>138</v>
      </c>
      <c r="E52" s="146">
        <f>SUM(E53:E56)</f>
        <v>569</v>
      </c>
      <c r="F52" s="146">
        <f t="shared" ref="F52:J52" si="19">SUM(F53:F56)</f>
        <v>1124.8333299999999</v>
      </c>
      <c r="G52" s="146">
        <f t="shared" si="19"/>
        <v>812.33332999999993</v>
      </c>
      <c r="H52" s="146">
        <f t="shared" si="19"/>
        <v>0</v>
      </c>
      <c r="I52" s="146">
        <f t="shared" si="19"/>
        <v>0</v>
      </c>
      <c r="J52" s="146">
        <f t="shared" si="19"/>
        <v>0</v>
      </c>
      <c r="K52" s="146">
        <f>K53+K54+K55+K56</f>
        <v>2506.1666599999999</v>
      </c>
    </row>
    <row r="53" spans="2:11" ht="15.75" x14ac:dyDescent="0.25">
      <c r="B53" s="97">
        <v>2</v>
      </c>
      <c r="C53" s="14"/>
      <c r="D53" s="97" t="s">
        <v>139</v>
      </c>
      <c r="E53" s="45">
        <f>201.5</f>
        <v>201.5</v>
      </c>
      <c r="F53" s="45">
        <f>257.33333</f>
        <v>257.33332999999999</v>
      </c>
      <c r="G53" s="45">
        <f>244.83333</f>
        <v>244.83332999999999</v>
      </c>
      <c r="H53" s="45">
        <v>0</v>
      </c>
      <c r="I53" s="45">
        <v>0</v>
      </c>
      <c r="J53" s="45">
        <v>0</v>
      </c>
      <c r="K53" s="70">
        <f>E53+F53+G53+H53+I53+J53</f>
        <v>703.66665999999998</v>
      </c>
    </row>
    <row r="54" spans="2:11" ht="15.75" x14ac:dyDescent="0.25">
      <c r="B54" s="97">
        <v>3</v>
      </c>
      <c r="C54" s="14"/>
      <c r="D54" s="97" t="s">
        <v>140</v>
      </c>
      <c r="E54" s="45">
        <v>0</v>
      </c>
      <c r="F54" s="45">
        <v>0</v>
      </c>
      <c r="G54" s="45">
        <v>0</v>
      </c>
      <c r="H54" s="45">
        <v>0</v>
      </c>
      <c r="I54" s="45">
        <v>0</v>
      </c>
      <c r="J54" s="45">
        <v>0</v>
      </c>
      <c r="K54" s="70">
        <f t="shared" ref="K54:K56" si="20">E54+F54+G54+H54+I54+J54</f>
        <v>0</v>
      </c>
    </row>
    <row r="55" spans="2:11" ht="15.75" x14ac:dyDescent="0.25">
      <c r="B55" s="97">
        <v>4</v>
      </c>
      <c r="C55" s="14"/>
      <c r="D55" s="97" t="s">
        <v>141</v>
      </c>
      <c r="E55" s="45">
        <f>367.5</f>
        <v>367.5</v>
      </c>
      <c r="F55" s="45">
        <f>367.5+500</f>
        <v>867.5</v>
      </c>
      <c r="G55" s="45">
        <f>367.5+200</f>
        <v>567.5</v>
      </c>
      <c r="H55" s="45">
        <v>0</v>
      </c>
      <c r="I55" s="45">
        <v>0</v>
      </c>
      <c r="J55" s="45">
        <v>0</v>
      </c>
      <c r="K55" s="70">
        <f t="shared" si="20"/>
        <v>1802.5</v>
      </c>
    </row>
    <row r="56" spans="2:11" ht="15.75" x14ac:dyDescent="0.25">
      <c r="B56" s="97">
        <v>5</v>
      </c>
      <c r="C56" s="14"/>
      <c r="D56" s="97" t="s">
        <v>142</v>
      </c>
      <c r="E56" s="45">
        <v>0</v>
      </c>
      <c r="F56" s="45">
        <v>0</v>
      </c>
      <c r="G56" s="45">
        <v>0</v>
      </c>
      <c r="H56" s="45">
        <v>0</v>
      </c>
      <c r="I56" s="45">
        <v>0</v>
      </c>
      <c r="J56" s="45">
        <v>0</v>
      </c>
      <c r="K56" s="70">
        <f t="shared" si="20"/>
        <v>0</v>
      </c>
    </row>
    <row r="57" spans="2:11" ht="47.25" x14ac:dyDescent="0.25">
      <c r="B57" s="97">
        <v>1</v>
      </c>
      <c r="C57" s="6" t="s">
        <v>152</v>
      </c>
      <c r="D57" s="145" t="s">
        <v>138</v>
      </c>
      <c r="E57" s="146">
        <f>SUM(E58:E61)</f>
        <v>1717.5</v>
      </c>
      <c r="F57" s="146">
        <f t="shared" ref="F57:J57" si="21">SUM(F58:F61)</f>
        <v>2921.6666700000001</v>
      </c>
      <c r="G57" s="146">
        <f t="shared" si="21"/>
        <v>2088.3333299999999</v>
      </c>
      <c r="H57" s="146">
        <f t="shared" si="21"/>
        <v>0</v>
      </c>
      <c r="I57" s="146">
        <f t="shared" si="21"/>
        <v>0</v>
      </c>
      <c r="J57" s="146">
        <f t="shared" si="21"/>
        <v>0</v>
      </c>
      <c r="K57" s="146">
        <f>K58+K59+K60+K61</f>
        <v>6727.5</v>
      </c>
    </row>
    <row r="58" spans="2:11" ht="15.75" x14ac:dyDescent="0.25">
      <c r="B58" s="97">
        <v>2</v>
      </c>
      <c r="C58" s="14"/>
      <c r="D58" s="97" t="s">
        <v>139</v>
      </c>
      <c r="E58" s="45">
        <f>645</f>
        <v>645</v>
      </c>
      <c r="F58" s="45">
        <f>849.16667</f>
        <v>849.16666999999995</v>
      </c>
      <c r="G58" s="45">
        <f>815.83333</f>
        <v>815.83333000000005</v>
      </c>
      <c r="H58" s="45">
        <v>0</v>
      </c>
      <c r="I58" s="45">
        <v>0</v>
      </c>
      <c r="J58" s="45">
        <v>0</v>
      </c>
      <c r="K58" s="70">
        <f>E58+F58+G58+H58+I58+J58</f>
        <v>2310</v>
      </c>
    </row>
    <row r="59" spans="2:11" ht="15.75" x14ac:dyDescent="0.25">
      <c r="B59" s="97">
        <v>3</v>
      </c>
      <c r="C59" s="14"/>
      <c r="D59" s="97" t="s">
        <v>140</v>
      </c>
      <c r="E59" s="45">
        <v>0</v>
      </c>
      <c r="F59" s="45">
        <v>0</v>
      </c>
      <c r="G59" s="45">
        <v>0</v>
      </c>
      <c r="H59" s="45">
        <v>0</v>
      </c>
      <c r="I59" s="45">
        <v>0</v>
      </c>
      <c r="J59" s="45">
        <v>0</v>
      </c>
      <c r="K59" s="70">
        <f t="shared" ref="K59:K61" si="22">E59+F59+G59+H59+I59+J59</f>
        <v>0</v>
      </c>
    </row>
    <row r="60" spans="2:11" ht="15.75" x14ac:dyDescent="0.25">
      <c r="B60" s="97">
        <v>4</v>
      </c>
      <c r="C60" s="14"/>
      <c r="D60" s="97" t="s">
        <v>141</v>
      </c>
      <c r="E60" s="45">
        <f>1072.5</f>
        <v>1072.5</v>
      </c>
      <c r="F60" s="45">
        <f>1072.5+1000</f>
        <v>2072.5</v>
      </c>
      <c r="G60" s="45">
        <f>1072.5+200</f>
        <v>1272.5</v>
      </c>
      <c r="H60" s="45">
        <v>0</v>
      </c>
      <c r="I60" s="45">
        <v>0</v>
      </c>
      <c r="J60" s="45">
        <v>0</v>
      </c>
      <c r="K60" s="70">
        <f t="shared" si="22"/>
        <v>4417.5</v>
      </c>
    </row>
    <row r="61" spans="2:11" ht="15.75" x14ac:dyDescent="0.25">
      <c r="B61" s="97">
        <v>5</v>
      </c>
      <c r="C61" s="14"/>
      <c r="D61" s="97" t="s">
        <v>142</v>
      </c>
      <c r="E61" s="45">
        <v>0</v>
      </c>
      <c r="F61" s="45">
        <v>0</v>
      </c>
      <c r="G61" s="45">
        <v>0</v>
      </c>
      <c r="H61" s="45">
        <v>0</v>
      </c>
      <c r="I61" s="45">
        <v>0</v>
      </c>
      <c r="J61" s="45">
        <v>0</v>
      </c>
      <c r="K61" s="70">
        <f t="shared" si="22"/>
        <v>0</v>
      </c>
    </row>
    <row r="62" spans="2:11" ht="47.25" x14ac:dyDescent="0.25">
      <c r="B62" s="97">
        <v>1</v>
      </c>
      <c r="C62" s="6" t="s">
        <v>153</v>
      </c>
      <c r="D62" s="145" t="s">
        <v>138</v>
      </c>
      <c r="E62" s="146">
        <f>SUM(E63:E66)</f>
        <v>294.5</v>
      </c>
      <c r="F62" s="146">
        <f t="shared" ref="F62:J62" si="23">SUM(F63:F66)</f>
        <v>860.02082999999993</v>
      </c>
      <c r="G62" s="146">
        <f t="shared" si="23"/>
        <v>428.45833000000005</v>
      </c>
      <c r="H62" s="146">
        <f t="shared" si="23"/>
        <v>0</v>
      </c>
      <c r="I62" s="146">
        <f t="shared" si="23"/>
        <v>0</v>
      </c>
      <c r="J62" s="146">
        <f t="shared" si="23"/>
        <v>0</v>
      </c>
      <c r="K62" s="146">
        <f>K63+K64+K65+K66</f>
        <v>1582.9791599999999</v>
      </c>
    </row>
    <row r="63" spans="2:11" ht="15.75" x14ac:dyDescent="0.25">
      <c r="B63" s="97">
        <v>2</v>
      </c>
      <c r="C63" s="14"/>
      <c r="D63" s="97" t="s">
        <v>139</v>
      </c>
      <c r="E63" s="45">
        <f>159.5</f>
        <v>159.5</v>
      </c>
      <c r="F63" s="45">
        <f>182.12083</f>
        <v>182.12083000000001</v>
      </c>
      <c r="G63" s="45">
        <f>164.85833</f>
        <v>164.85833</v>
      </c>
      <c r="H63" s="45">
        <v>0</v>
      </c>
      <c r="I63" s="45">
        <v>0</v>
      </c>
      <c r="J63" s="45">
        <v>0</v>
      </c>
      <c r="K63" s="45">
        <f>E63+F63+G63+H63+I63+J63</f>
        <v>506.47915999999998</v>
      </c>
    </row>
    <row r="64" spans="2:11" ht="15.75" x14ac:dyDescent="0.25">
      <c r="B64" s="97">
        <v>3</v>
      </c>
      <c r="C64" s="14"/>
      <c r="D64" s="97" t="s">
        <v>140</v>
      </c>
      <c r="E64" s="45">
        <v>0</v>
      </c>
      <c r="F64" s="45">
        <v>0</v>
      </c>
      <c r="G64" s="45">
        <v>0</v>
      </c>
      <c r="H64" s="45">
        <v>0</v>
      </c>
      <c r="I64" s="45">
        <v>0</v>
      </c>
      <c r="J64" s="45">
        <v>0</v>
      </c>
      <c r="K64" s="45">
        <f t="shared" ref="K64:K66" si="24">E64+F64+G64+H64+I64+J64</f>
        <v>0</v>
      </c>
    </row>
    <row r="65" spans="2:11" ht="15.75" x14ac:dyDescent="0.25">
      <c r="B65" s="97">
        <v>4</v>
      </c>
      <c r="C65" s="14"/>
      <c r="D65" s="97" t="s">
        <v>141</v>
      </c>
      <c r="E65" s="45">
        <f>135</f>
        <v>135</v>
      </c>
      <c r="F65" s="45">
        <f>135+542.9</f>
        <v>677.9</v>
      </c>
      <c r="G65" s="45">
        <f>135+128.6</f>
        <v>263.60000000000002</v>
      </c>
      <c r="H65" s="45">
        <v>0</v>
      </c>
      <c r="I65" s="45">
        <v>0</v>
      </c>
      <c r="J65" s="45">
        <v>0</v>
      </c>
      <c r="K65" s="45">
        <f t="shared" si="24"/>
        <v>1076.5</v>
      </c>
    </row>
    <row r="66" spans="2:11" ht="15.75" x14ac:dyDescent="0.25">
      <c r="B66" s="97">
        <v>5</v>
      </c>
      <c r="C66" s="14"/>
      <c r="D66" s="97" t="s">
        <v>142</v>
      </c>
      <c r="E66" s="45">
        <v>0</v>
      </c>
      <c r="F66" s="45">
        <v>0</v>
      </c>
      <c r="G66" s="45">
        <v>0</v>
      </c>
      <c r="H66" s="45">
        <v>0</v>
      </c>
      <c r="I66" s="45">
        <v>0</v>
      </c>
      <c r="J66" s="45">
        <v>0</v>
      </c>
      <c r="K66" s="45">
        <f t="shared" si="24"/>
        <v>0</v>
      </c>
    </row>
    <row r="67" spans="2:11" ht="48" customHeight="1" x14ac:dyDescent="0.25">
      <c r="B67" s="149">
        <v>1</v>
      </c>
      <c r="C67" s="150" t="s">
        <v>57</v>
      </c>
      <c r="D67" s="149" t="s">
        <v>138</v>
      </c>
      <c r="E67" s="151">
        <f>SUM(E68:E79)</f>
        <v>3603.1</v>
      </c>
      <c r="F67" s="151">
        <f>SUM(F68:F79)</f>
        <v>4000</v>
      </c>
      <c r="G67" s="151">
        <f>G68+G69+G70+G71</f>
        <v>3200</v>
      </c>
      <c r="H67" s="151">
        <f>H68+H69+H70+H71</f>
        <v>0</v>
      </c>
      <c r="I67" s="151">
        <f>I68+I69+I70+I71</f>
        <v>0</v>
      </c>
      <c r="J67" s="151">
        <f>J68+J69+J70+J71</f>
        <v>0</v>
      </c>
      <c r="K67" s="151">
        <f>SUM(K68:K79)</f>
        <v>11603.1</v>
      </c>
    </row>
    <row r="68" spans="2:11" ht="15.75" customHeight="1" x14ac:dyDescent="0.25">
      <c r="B68" s="97">
        <v>2</v>
      </c>
      <c r="C68" s="152" t="s">
        <v>111</v>
      </c>
      <c r="D68" s="97" t="s">
        <v>139</v>
      </c>
      <c r="E68" s="147">
        <v>1600</v>
      </c>
      <c r="F68" s="147">
        <v>3200</v>
      </c>
      <c r="G68" s="147">
        <v>3200</v>
      </c>
      <c r="H68" s="147">
        <v>0</v>
      </c>
      <c r="I68" s="147">
        <v>0</v>
      </c>
      <c r="J68" s="147">
        <v>0</v>
      </c>
      <c r="K68" s="70">
        <f>E68+F68+G68+H68+I68+J68</f>
        <v>8000</v>
      </c>
    </row>
    <row r="69" spans="2:11" ht="15.75" customHeight="1" x14ac:dyDescent="0.25">
      <c r="B69" s="97">
        <v>3</v>
      </c>
      <c r="C69" s="153"/>
      <c r="D69" s="97" t="s">
        <v>140</v>
      </c>
      <c r="E69" s="147">
        <v>0</v>
      </c>
      <c r="F69" s="147">
        <v>0</v>
      </c>
      <c r="G69" s="147">
        <v>0</v>
      </c>
      <c r="H69" s="147">
        <v>0</v>
      </c>
      <c r="I69" s="147">
        <v>0</v>
      </c>
      <c r="J69" s="147">
        <v>0</v>
      </c>
      <c r="K69" s="70">
        <f t="shared" ref="K69:K71" si="25">E69+F69+G69+H69+I69+J69</f>
        <v>0</v>
      </c>
    </row>
    <row r="70" spans="2:11" ht="15.75" customHeight="1" x14ac:dyDescent="0.25">
      <c r="B70" s="97">
        <v>4</v>
      </c>
      <c r="C70" s="153"/>
      <c r="D70" s="97" t="s">
        <v>141</v>
      </c>
      <c r="E70" s="147">
        <v>0</v>
      </c>
      <c r="F70" s="147">
        <v>0</v>
      </c>
      <c r="G70" s="147">
        <v>0</v>
      </c>
      <c r="H70" s="147">
        <v>0</v>
      </c>
      <c r="I70" s="147">
        <v>0</v>
      </c>
      <c r="J70" s="147">
        <v>0</v>
      </c>
      <c r="K70" s="70">
        <f t="shared" si="25"/>
        <v>0</v>
      </c>
    </row>
    <row r="71" spans="2:11" ht="15.75" customHeight="1" x14ac:dyDescent="0.25">
      <c r="B71" s="97">
        <v>5</v>
      </c>
      <c r="C71" s="154"/>
      <c r="D71" s="97" t="s">
        <v>142</v>
      </c>
      <c r="E71" s="147">
        <v>0</v>
      </c>
      <c r="F71" s="147">
        <v>0</v>
      </c>
      <c r="G71" s="147">
        <v>0</v>
      </c>
      <c r="H71" s="147">
        <v>0</v>
      </c>
      <c r="I71" s="147">
        <v>0</v>
      </c>
      <c r="J71" s="147">
        <v>0</v>
      </c>
      <c r="K71" s="70">
        <f t="shared" si="25"/>
        <v>0</v>
      </c>
    </row>
    <row r="72" spans="2:11" ht="15.75" x14ac:dyDescent="0.25">
      <c r="B72" s="97">
        <v>1</v>
      </c>
      <c r="C72" s="152" t="s">
        <v>112</v>
      </c>
      <c r="D72" s="97" t="s">
        <v>139</v>
      </c>
      <c r="E72" s="147">
        <v>400</v>
      </c>
      <c r="F72" s="147">
        <v>800</v>
      </c>
      <c r="G72" s="147">
        <v>800</v>
      </c>
      <c r="H72" s="147">
        <v>0</v>
      </c>
      <c r="I72" s="147">
        <v>0</v>
      </c>
      <c r="J72" s="147">
        <v>0</v>
      </c>
      <c r="K72" s="147">
        <f>E72+F72+G72+H72+I72+J72</f>
        <v>2000</v>
      </c>
    </row>
    <row r="73" spans="2:11" ht="15.75" x14ac:dyDescent="0.25">
      <c r="B73" s="97">
        <v>2</v>
      </c>
      <c r="C73" s="153"/>
      <c r="D73" s="97" t="s">
        <v>140</v>
      </c>
      <c r="E73" s="147">
        <v>0</v>
      </c>
      <c r="F73" s="147">
        <v>0</v>
      </c>
      <c r="G73" s="147">
        <v>0</v>
      </c>
      <c r="H73" s="147">
        <v>0</v>
      </c>
      <c r="I73" s="147">
        <v>0</v>
      </c>
      <c r="J73" s="147">
        <v>0</v>
      </c>
      <c r="K73" s="147">
        <f t="shared" ref="K73:K75" si="26">E73+F73+G73+H73+I73+J73</f>
        <v>0</v>
      </c>
    </row>
    <row r="74" spans="2:11" ht="15.75" x14ac:dyDescent="0.25">
      <c r="B74" s="97">
        <v>3</v>
      </c>
      <c r="C74" s="153"/>
      <c r="D74" s="97" t="s">
        <v>141</v>
      </c>
      <c r="E74" s="147">
        <v>0</v>
      </c>
      <c r="F74" s="147">
        <v>0</v>
      </c>
      <c r="G74" s="147">
        <v>0</v>
      </c>
      <c r="H74" s="147">
        <v>0</v>
      </c>
      <c r="I74" s="147">
        <v>0</v>
      </c>
      <c r="J74" s="147">
        <v>0</v>
      </c>
      <c r="K74" s="147">
        <f t="shared" si="26"/>
        <v>0</v>
      </c>
    </row>
    <row r="75" spans="2:11" ht="15.75" x14ac:dyDescent="0.25">
      <c r="B75" s="97">
        <v>4</v>
      </c>
      <c r="C75" s="154"/>
      <c r="D75" s="97" t="s">
        <v>142</v>
      </c>
      <c r="E75" s="147">
        <v>0</v>
      </c>
      <c r="F75" s="147">
        <v>0</v>
      </c>
      <c r="G75" s="147">
        <v>0</v>
      </c>
      <c r="H75" s="147">
        <v>0</v>
      </c>
      <c r="I75" s="147">
        <v>0</v>
      </c>
      <c r="J75" s="147">
        <v>0</v>
      </c>
      <c r="K75" s="147">
        <f t="shared" si="26"/>
        <v>0</v>
      </c>
    </row>
    <row r="76" spans="2:11" ht="15.75" x14ac:dyDescent="0.25">
      <c r="B76" s="97">
        <v>1</v>
      </c>
      <c r="C76" s="152" t="s">
        <v>113</v>
      </c>
      <c r="D76" s="97" t="s">
        <v>139</v>
      </c>
      <c r="E76" s="147">
        <v>0</v>
      </c>
      <c r="F76" s="147">
        <v>0</v>
      </c>
      <c r="G76" s="147">
        <v>0</v>
      </c>
      <c r="H76" s="147">
        <v>0</v>
      </c>
      <c r="I76" s="147">
        <v>0</v>
      </c>
      <c r="J76" s="147">
        <v>0</v>
      </c>
      <c r="K76" s="147">
        <v>0</v>
      </c>
    </row>
    <row r="77" spans="2:11" ht="15.75" x14ac:dyDescent="0.25">
      <c r="B77" s="97">
        <v>2</v>
      </c>
      <c r="C77" s="153"/>
      <c r="D77" s="97" t="s">
        <v>140</v>
      </c>
      <c r="E77" s="147">
        <v>0</v>
      </c>
      <c r="F77" s="147">
        <v>0</v>
      </c>
      <c r="G77" s="147">
        <v>0</v>
      </c>
      <c r="H77" s="147">
        <v>0</v>
      </c>
      <c r="I77" s="147">
        <v>0</v>
      </c>
      <c r="J77" s="147">
        <v>0</v>
      </c>
      <c r="K77" s="147">
        <v>0</v>
      </c>
    </row>
    <row r="78" spans="2:11" ht="15.75" x14ac:dyDescent="0.25">
      <c r="B78" s="97">
        <v>3</v>
      </c>
      <c r="C78" s="153"/>
      <c r="D78" s="97" t="s">
        <v>141</v>
      </c>
      <c r="E78" s="147">
        <v>1603.1</v>
      </c>
      <c r="F78" s="147">
        <v>0</v>
      </c>
      <c r="G78" s="147">
        <v>0</v>
      </c>
      <c r="H78" s="147">
        <v>0</v>
      </c>
      <c r="I78" s="147">
        <v>0</v>
      </c>
      <c r="J78" s="147">
        <v>0</v>
      </c>
      <c r="K78" s="147">
        <f>SUM(E78:J78)</f>
        <v>1603.1</v>
      </c>
    </row>
    <row r="79" spans="2:11" ht="15.75" x14ac:dyDescent="0.25">
      <c r="B79" s="97">
        <v>4</v>
      </c>
      <c r="C79" s="154"/>
      <c r="D79" s="97" t="s">
        <v>142</v>
      </c>
      <c r="E79" s="147">
        <v>0</v>
      </c>
      <c r="F79" s="147">
        <v>0</v>
      </c>
      <c r="G79" s="147">
        <v>0</v>
      </c>
      <c r="H79" s="147">
        <v>0</v>
      </c>
      <c r="I79" s="147">
        <v>0</v>
      </c>
      <c r="J79" s="147">
        <v>0</v>
      </c>
      <c r="K79" s="147">
        <v>0</v>
      </c>
    </row>
    <row r="80" spans="2:11" ht="66" customHeight="1" x14ac:dyDescent="0.25">
      <c r="B80" s="149">
        <v>1</v>
      </c>
      <c r="C80" s="150" t="s">
        <v>97</v>
      </c>
      <c r="D80" s="149" t="s">
        <v>138</v>
      </c>
      <c r="E80" s="151">
        <f t="shared" ref="E80:K80" si="27">E81+E82+E83+E84</f>
        <v>60833.854169999999</v>
      </c>
      <c r="F80" s="151">
        <f t="shared" si="27"/>
        <v>0</v>
      </c>
      <c r="G80" s="151">
        <f t="shared" si="27"/>
        <v>0</v>
      </c>
      <c r="H80" s="151">
        <f t="shared" si="27"/>
        <v>0</v>
      </c>
      <c r="I80" s="151">
        <f t="shared" si="27"/>
        <v>0</v>
      </c>
      <c r="J80" s="151">
        <f t="shared" si="27"/>
        <v>0</v>
      </c>
      <c r="K80" s="151">
        <f t="shared" si="27"/>
        <v>60833.854169999999</v>
      </c>
    </row>
    <row r="81" spans="2:11" ht="15.75" customHeight="1" x14ac:dyDescent="0.25">
      <c r="B81" s="97">
        <v>2</v>
      </c>
      <c r="C81" s="152" t="s">
        <v>154</v>
      </c>
      <c r="D81" s="97" t="s">
        <v>139</v>
      </c>
      <c r="E81" s="147">
        <f>2433.35417</f>
        <v>2433.3541700000001</v>
      </c>
      <c r="F81" s="147">
        <v>0</v>
      </c>
      <c r="G81" s="147">
        <v>0</v>
      </c>
      <c r="H81" s="147">
        <v>0</v>
      </c>
      <c r="I81" s="147">
        <v>0</v>
      </c>
      <c r="J81" s="147">
        <v>0</v>
      </c>
      <c r="K81" s="147">
        <f>E81+F81+G81+H81+I81+J81</f>
        <v>2433.3541700000001</v>
      </c>
    </row>
    <row r="82" spans="2:11" ht="15.75" x14ac:dyDescent="0.25">
      <c r="B82" s="97">
        <v>3</v>
      </c>
      <c r="C82" s="153"/>
      <c r="D82" s="97" t="s">
        <v>140</v>
      </c>
      <c r="E82" s="147">
        <v>0</v>
      </c>
      <c r="F82" s="147">
        <v>0</v>
      </c>
      <c r="G82" s="147">
        <v>0</v>
      </c>
      <c r="H82" s="147">
        <v>0</v>
      </c>
      <c r="I82" s="147">
        <v>0</v>
      </c>
      <c r="J82" s="147">
        <v>0</v>
      </c>
      <c r="K82" s="147">
        <f t="shared" ref="K82:K84" si="28">E82+F82+G82+H82+I82+J82</f>
        <v>0</v>
      </c>
    </row>
    <row r="83" spans="2:11" ht="15.75" x14ac:dyDescent="0.25">
      <c r="B83" s="97">
        <v>4</v>
      </c>
      <c r="C83" s="153"/>
      <c r="D83" s="97" t="s">
        <v>141</v>
      </c>
      <c r="E83" s="147">
        <f>58400.5</f>
        <v>58400.5</v>
      </c>
      <c r="F83" s="147">
        <v>0</v>
      </c>
      <c r="G83" s="147">
        <v>0</v>
      </c>
      <c r="H83" s="147">
        <v>0</v>
      </c>
      <c r="I83" s="147">
        <v>0</v>
      </c>
      <c r="J83" s="147">
        <v>0</v>
      </c>
      <c r="K83" s="147">
        <f t="shared" si="28"/>
        <v>58400.5</v>
      </c>
    </row>
    <row r="84" spans="2:11" ht="41.25" customHeight="1" x14ac:dyDescent="0.25">
      <c r="B84" s="97">
        <v>5</v>
      </c>
      <c r="C84" s="154"/>
      <c r="D84" s="97" t="s">
        <v>142</v>
      </c>
      <c r="E84" s="147">
        <v>0</v>
      </c>
      <c r="F84" s="147">
        <v>0</v>
      </c>
      <c r="G84" s="147">
        <v>0</v>
      </c>
      <c r="H84" s="147">
        <v>0</v>
      </c>
      <c r="I84" s="147">
        <v>0</v>
      </c>
      <c r="J84" s="147">
        <v>0</v>
      </c>
      <c r="K84" s="147">
        <f t="shared" si="28"/>
        <v>0</v>
      </c>
    </row>
    <row r="85" spans="2:11" ht="45.75" customHeight="1" x14ac:dyDescent="0.25">
      <c r="B85" s="149">
        <v>1</v>
      </c>
      <c r="C85" s="150" t="s">
        <v>58</v>
      </c>
      <c r="D85" s="149" t="s">
        <v>138</v>
      </c>
      <c r="E85" s="151">
        <f>E86+E87+E88+E89</f>
        <v>0</v>
      </c>
      <c r="F85" s="151">
        <f t="shared" ref="F85:K85" si="29">F86+F87+F88+F89</f>
        <v>43000</v>
      </c>
      <c r="G85" s="151">
        <f t="shared" si="29"/>
        <v>0</v>
      </c>
      <c r="H85" s="151">
        <f t="shared" si="29"/>
        <v>0</v>
      </c>
      <c r="I85" s="151">
        <f t="shared" si="29"/>
        <v>0</v>
      </c>
      <c r="J85" s="151">
        <f t="shared" si="29"/>
        <v>0</v>
      </c>
      <c r="K85" s="151">
        <f t="shared" si="29"/>
        <v>43000</v>
      </c>
    </row>
    <row r="86" spans="2:11" ht="15.75" x14ac:dyDescent="0.25">
      <c r="B86" s="97">
        <v>2</v>
      </c>
      <c r="C86" s="152" t="s">
        <v>114</v>
      </c>
      <c r="D86" s="97" t="s">
        <v>139</v>
      </c>
      <c r="E86" s="147">
        <v>0</v>
      </c>
      <c r="F86" s="147">
        <f>1720</f>
        <v>1720</v>
      </c>
      <c r="G86" s="147">
        <v>0</v>
      </c>
      <c r="H86" s="147">
        <v>0</v>
      </c>
      <c r="I86" s="147">
        <v>0</v>
      </c>
      <c r="J86" s="147">
        <v>0</v>
      </c>
      <c r="K86" s="147">
        <f>E86+F86+G86+H86+I86+J86</f>
        <v>1720</v>
      </c>
    </row>
    <row r="87" spans="2:11" ht="15.75" x14ac:dyDescent="0.25">
      <c r="B87" s="97">
        <v>3</v>
      </c>
      <c r="C87" s="155"/>
      <c r="D87" s="97" t="s">
        <v>140</v>
      </c>
      <c r="E87" s="147">
        <v>0</v>
      </c>
      <c r="F87" s="147">
        <v>0</v>
      </c>
      <c r="G87" s="147">
        <v>0</v>
      </c>
      <c r="H87" s="147">
        <v>0</v>
      </c>
      <c r="I87" s="147">
        <v>0</v>
      </c>
      <c r="J87" s="147">
        <v>0</v>
      </c>
      <c r="K87" s="147">
        <f t="shared" ref="K87:K89" si="30">E87+F87+G87+H87+I87+J87</f>
        <v>0</v>
      </c>
    </row>
    <row r="88" spans="2:11" ht="15.75" x14ac:dyDescent="0.25">
      <c r="B88" s="97">
        <v>4</v>
      </c>
      <c r="C88" s="155"/>
      <c r="D88" s="97" t="s">
        <v>141</v>
      </c>
      <c r="E88" s="147">
        <v>0</v>
      </c>
      <c r="F88" s="147">
        <f>41280</f>
        <v>41280</v>
      </c>
      <c r="G88" s="147">
        <v>0</v>
      </c>
      <c r="H88" s="147">
        <v>0</v>
      </c>
      <c r="I88" s="147">
        <v>0</v>
      </c>
      <c r="J88" s="147">
        <v>0</v>
      </c>
      <c r="K88" s="147">
        <f t="shared" si="30"/>
        <v>41280</v>
      </c>
    </row>
    <row r="89" spans="2:11" ht="42.75" customHeight="1" x14ac:dyDescent="0.25">
      <c r="B89" s="97">
        <v>5</v>
      </c>
      <c r="C89" s="156"/>
      <c r="D89" s="97" t="s">
        <v>142</v>
      </c>
      <c r="E89" s="147">
        <v>0</v>
      </c>
      <c r="F89" s="147">
        <v>0</v>
      </c>
      <c r="G89" s="147">
        <v>0</v>
      </c>
      <c r="H89" s="147">
        <v>0</v>
      </c>
      <c r="I89" s="147">
        <v>0</v>
      </c>
      <c r="J89" s="147">
        <v>0</v>
      </c>
      <c r="K89" s="147">
        <f t="shared" si="30"/>
        <v>0</v>
      </c>
    </row>
    <row r="90" spans="2:11" ht="31.5" x14ac:dyDescent="0.25">
      <c r="B90" s="149">
        <v>1</v>
      </c>
      <c r="C90" s="157" t="s">
        <v>60</v>
      </c>
      <c r="D90" s="149" t="s">
        <v>138</v>
      </c>
      <c r="E90" s="151">
        <f t="shared" ref="E90:K90" si="31">SUM(E91:E102)</f>
        <v>32779.712500000001</v>
      </c>
      <c r="F90" s="151">
        <f t="shared" si="31"/>
        <v>42834.108330000003</v>
      </c>
      <c r="G90" s="151">
        <f t="shared" si="31"/>
        <v>38220.983330000003</v>
      </c>
      <c r="H90" s="151">
        <f t="shared" si="31"/>
        <v>0</v>
      </c>
      <c r="I90" s="151">
        <f t="shared" si="31"/>
        <v>0</v>
      </c>
      <c r="J90" s="151">
        <f t="shared" si="31"/>
        <v>0</v>
      </c>
      <c r="K90" s="151">
        <f t="shared" si="31"/>
        <v>113834.80416</v>
      </c>
    </row>
    <row r="91" spans="2:11" ht="15.75" x14ac:dyDescent="0.25">
      <c r="B91" s="98">
        <v>1</v>
      </c>
      <c r="C91" s="158" t="s">
        <v>101</v>
      </c>
      <c r="D91" s="97" t="s">
        <v>139</v>
      </c>
      <c r="E91" s="45">
        <f>1200+150+900+80+60+220+150+100+20+18+30+50+50+50+48.5+50+29+186.5+101+50+50+14.5</f>
        <v>3607.5</v>
      </c>
      <c r="F91" s="45">
        <f>1200+150+550+800+80+150+220+150+100+100+20+18+32+30+50+50+48.5+50+35+29+186.5+162.5+101+50+50+14.5</f>
        <v>4427</v>
      </c>
      <c r="G91" s="45">
        <f>1200+150+550+800+80+150+220+150+100+100+20+18+32+30+50+50+48.5+50+35+29+186.5+162.5+101+50+50+14.5</f>
        <v>4427</v>
      </c>
      <c r="H91" s="45">
        <v>0</v>
      </c>
      <c r="I91" s="45">
        <v>0</v>
      </c>
      <c r="J91" s="45">
        <v>0</v>
      </c>
      <c r="K91" s="45">
        <f t="shared" ref="K91:K98" si="32">SUM(E91:J91)</f>
        <v>12461.5</v>
      </c>
    </row>
    <row r="92" spans="2:11" ht="15.75" x14ac:dyDescent="0.25">
      <c r="B92" s="98">
        <v>2</v>
      </c>
      <c r="C92" s="159"/>
      <c r="D92" s="97" t="s">
        <v>140</v>
      </c>
      <c r="E92" s="45">
        <v>0</v>
      </c>
      <c r="F92" s="45">
        <v>0</v>
      </c>
      <c r="G92" s="45">
        <v>0</v>
      </c>
      <c r="H92" s="45">
        <v>0</v>
      </c>
      <c r="I92" s="45">
        <v>0</v>
      </c>
      <c r="J92" s="45">
        <v>0</v>
      </c>
      <c r="K92" s="45">
        <f t="shared" si="32"/>
        <v>0</v>
      </c>
    </row>
    <row r="93" spans="2:11" ht="15.75" x14ac:dyDescent="0.25">
      <c r="B93" s="98">
        <v>3</v>
      </c>
      <c r="C93" s="159"/>
      <c r="D93" s="97" t="s">
        <v>141</v>
      </c>
      <c r="E93" s="45">
        <v>0</v>
      </c>
      <c r="F93" s="45">
        <v>0</v>
      </c>
      <c r="G93" s="45">
        <v>0</v>
      </c>
      <c r="H93" s="45">
        <v>0</v>
      </c>
      <c r="I93" s="45">
        <v>0</v>
      </c>
      <c r="J93" s="45">
        <v>0</v>
      </c>
      <c r="K93" s="45">
        <f t="shared" si="32"/>
        <v>0</v>
      </c>
    </row>
    <row r="94" spans="2:11" ht="15.75" x14ac:dyDescent="0.25">
      <c r="B94" s="98">
        <v>4</v>
      </c>
      <c r="C94" s="160"/>
      <c r="D94" s="97" t="s">
        <v>142</v>
      </c>
      <c r="E94" s="45">
        <v>0</v>
      </c>
      <c r="F94" s="45">
        <v>0</v>
      </c>
      <c r="G94" s="45">
        <v>0</v>
      </c>
      <c r="H94" s="45">
        <v>0</v>
      </c>
      <c r="I94" s="45">
        <v>0</v>
      </c>
      <c r="J94" s="45">
        <v>0</v>
      </c>
      <c r="K94" s="45">
        <f t="shared" si="32"/>
        <v>0</v>
      </c>
    </row>
    <row r="95" spans="2:11" ht="15.75" x14ac:dyDescent="0.25">
      <c r="B95" s="98">
        <v>1</v>
      </c>
      <c r="C95" s="158" t="s">
        <v>102</v>
      </c>
      <c r="D95" s="97" t="s">
        <v>139</v>
      </c>
      <c r="E95" s="45">
        <f>4266.93333+650+237.5+117.5+172.5+172.5+122.5+357.5+45</f>
        <v>6141.9333299999998</v>
      </c>
      <c r="F95" s="45">
        <f>4266.93333+650+237.5+117.5+172.5+172.5+122.5+357.5+45</f>
        <v>6141.9333299999998</v>
      </c>
      <c r="G95" s="45">
        <f>4266.93333+650+237.5+117.5+172.5+172.5+122.5+357.5+45</f>
        <v>6141.9333299999998</v>
      </c>
      <c r="H95" s="45">
        <v>0</v>
      </c>
      <c r="I95" s="45">
        <v>0</v>
      </c>
      <c r="J95" s="45">
        <v>0</v>
      </c>
      <c r="K95" s="45">
        <f t="shared" si="32"/>
        <v>18425.79999</v>
      </c>
    </row>
    <row r="96" spans="2:11" ht="15.75" x14ac:dyDescent="0.25">
      <c r="B96" s="98">
        <v>2</v>
      </c>
      <c r="C96" s="159"/>
      <c r="D96" s="97" t="s">
        <v>140</v>
      </c>
      <c r="E96" s="45">
        <v>0</v>
      </c>
      <c r="F96" s="45">
        <v>0</v>
      </c>
      <c r="G96" s="45">
        <v>0</v>
      </c>
      <c r="H96" s="45">
        <v>0</v>
      </c>
      <c r="I96" s="45">
        <v>0</v>
      </c>
      <c r="J96" s="45">
        <v>0</v>
      </c>
      <c r="K96" s="45">
        <f t="shared" si="32"/>
        <v>0</v>
      </c>
    </row>
    <row r="97" spans="1:11" ht="15.75" x14ac:dyDescent="0.25">
      <c r="B97" s="98">
        <v>3</v>
      </c>
      <c r="C97" s="159"/>
      <c r="D97" s="97" t="s">
        <v>141</v>
      </c>
      <c r="E97" s="45">
        <f>12800.8+1950+712.5+352.5+517.5+517.5+367.5+1072.5+135</f>
        <v>18425.8</v>
      </c>
      <c r="F97" s="45">
        <f>12800.8+1950+712.5+352.5+517.5+517.5+367.5+1072.5+135</f>
        <v>18425.8</v>
      </c>
      <c r="G97" s="45">
        <f>12800.8+1950+712.5+352.5+517.5+517.5+367.5+1072.5+135</f>
        <v>18425.8</v>
      </c>
      <c r="H97" s="45">
        <v>0</v>
      </c>
      <c r="I97" s="45">
        <v>0</v>
      </c>
      <c r="J97" s="45">
        <v>0</v>
      </c>
      <c r="K97" s="45">
        <f t="shared" si="32"/>
        <v>55277.399999999994</v>
      </c>
    </row>
    <row r="98" spans="1:11" ht="15.75" x14ac:dyDescent="0.25">
      <c r="B98" s="98">
        <v>4</v>
      </c>
      <c r="C98" s="160"/>
      <c r="D98" s="97" t="s">
        <v>142</v>
      </c>
      <c r="E98" s="45">
        <v>0</v>
      </c>
      <c r="F98" s="45">
        <v>0</v>
      </c>
      <c r="G98" s="45">
        <v>0</v>
      </c>
      <c r="H98" s="45">
        <v>0</v>
      </c>
      <c r="I98" s="45">
        <v>0</v>
      </c>
      <c r="J98" s="45">
        <v>0</v>
      </c>
      <c r="K98" s="45">
        <f t="shared" si="32"/>
        <v>0</v>
      </c>
    </row>
    <row r="99" spans="1:11" ht="15.75" x14ac:dyDescent="0.25">
      <c r="A99" s="161"/>
      <c r="B99" s="97">
        <v>1</v>
      </c>
      <c r="C99" s="152" t="s">
        <v>115</v>
      </c>
      <c r="D99" s="97" t="s">
        <v>139</v>
      </c>
      <c r="E99" s="147">
        <f>184.17917</f>
        <v>184.17917</v>
      </c>
      <c r="F99" s="147">
        <f>333.33334+25+41.66667+25+22.62083+20.83333+20.83333+41.66667+22.62083</f>
        <v>553.57499999999993</v>
      </c>
      <c r="G99" s="147">
        <f>291.66669+25+8.33333+8.33333+5.35833+8.33333+8.33333+8.33333+5.35833</f>
        <v>369.05</v>
      </c>
      <c r="H99" s="147">
        <v>0</v>
      </c>
      <c r="I99" s="147">
        <v>0</v>
      </c>
      <c r="J99" s="147">
        <v>0</v>
      </c>
      <c r="K99" s="147">
        <f>E99+F99+G99+H99+I99+J99</f>
        <v>1106.8041699999999</v>
      </c>
    </row>
    <row r="100" spans="1:11" ht="15.75" x14ac:dyDescent="0.25">
      <c r="A100" s="161"/>
      <c r="B100" s="97">
        <v>2</v>
      </c>
      <c r="C100" s="153"/>
      <c r="D100" s="97" t="s">
        <v>140</v>
      </c>
      <c r="E100" s="147">
        <v>0</v>
      </c>
      <c r="F100" s="147">
        <v>0</v>
      </c>
      <c r="G100" s="147">
        <v>0</v>
      </c>
      <c r="H100" s="147">
        <v>0</v>
      </c>
      <c r="I100" s="147">
        <v>0</v>
      </c>
      <c r="J100" s="147">
        <v>0</v>
      </c>
      <c r="K100" s="147">
        <f t="shared" ref="K100:K102" si="33">E100+F100+G100+H100+I100+J100</f>
        <v>0</v>
      </c>
    </row>
    <row r="101" spans="1:11" ht="15.75" x14ac:dyDescent="0.25">
      <c r="A101" s="161"/>
      <c r="B101" s="97">
        <v>3</v>
      </c>
      <c r="C101" s="153"/>
      <c r="D101" s="97" t="s">
        <v>141</v>
      </c>
      <c r="E101" s="147">
        <f>4420.3</f>
        <v>4420.3</v>
      </c>
      <c r="F101" s="147">
        <f>8000+600+1000+600+542.9+500+500+1000+542.9</f>
        <v>13285.8</v>
      </c>
      <c r="G101" s="147">
        <f>7000+600+200+200+128.6+200+200+200+128.6</f>
        <v>8857.2000000000007</v>
      </c>
      <c r="H101" s="147">
        <v>0</v>
      </c>
      <c r="I101" s="147">
        <v>0</v>
      </c>
      <c r="J101" s="147">
        <v>0</v>
      </c>
      <c r="K101" s="147">
        <f t="shared" si="33"/>
        <v>26563.3</v>
      </c>
    </row>
    <row r="102" spans="1:11" ht="15.75" x14ac:dyDescent="0.25">
      <c r="A102" s="161"/>
      <c r="B102" s="97">
        <v>4</v>
      </c>
      <c r="C102" s="154"/>
      <c r="D102" s="97" t="s">
        <v>142</v>
      </c>
      <c r="E102" s="147">
        <v>0</v>
      </c>
      <c r="F102" s="147">
        <v>0</v>
      </c>
      <c r="G102" s="147">
        <v>0</v>
      </c>
      <c r="H102" s="147">
        <v>0</v>
      </c>
      <c r="I102" s="147">
        <v>0</v>
      </c>
      <c r="J102" s="147">
        <v>0</v>
      </c>
      <c r="K102" s="147">
        <f t="shared" si="33"/>
        <v>0</v>
      </c>
    </row>
    <row r="103" spans="1:11" ht="47.25" x14ac:dyDescent="0.25">
      <c r="B103" s="149">
        <v>1</v>
      </c>
      <c r="C103" s="150" t="s">
        <v>59</v>
      </c>
      <c r="D103" s="149" t="s">
        <v>138</v>
      </c>
      <c r="E103" s="151">
        <f>E104+E105+E106+E107+E108+E109+E110+E111</f>
        <v>300</v>
      </c>
      <c r="F103" s="151">
        <f t="shared" ref="F103:J103" si="34">F104+F105+F106+F107+F108+F109+F110+F111</f>
        <v>17175</v>
      </c>
      <c r="G103" s="151">
        <f t="shared" si="34"/>
        <v>300</v>
      </c>
      <c r="H103" s="151">
        <f t="shared" si="34"/>
        <v>0</v>
      </c>
      <c r="I103" s="151">
        <f t="shared" si="34"/>
        <v>0</v>
      </c>
      <c r="J103" s="151">
        <f t="shared" si="34"/>
        <v>0</v>
      </c>
      <c r="K103" s="151">
        <f>K104+K105+K106+K107+K108+K109+K110+K111</f>
        <v>17775</v>
      </c>
    </row>
    <row r="104" spans="1:11" ht="15.75" x14ac:dyDescent="0.25">
      <c r="B104" s="97">
        <v>2</v>
      </c>
      <c r="C104" s="152" t="s">
        <v>155</v>
      </c>
      <c r="D104" s="97" t="s">
        <v>139</v>
      </c>
      <c r="E104" s="162">
        <f>300</f>
        <v>300</v>
      </c>
      <c r="F104" s="162">
        <f>300</f>
        <v>300</v>
      </c>
      <c r="G104" s="147">
        <v>300</v>
      </c>
      <c r="H104" s="147">
        <v>0</v>
      </c>
      <c r="I104" s="147">
        <v>0</v>
      </c>
      <c r="J104" s="147">
        <v>0</v>
      </c>
      <c r="K104" s="147">
        <f>E104+F104+G104+H104+I104+J104</f>
        <v>900</v>
      </c>
    </row>
    <row r="105" spans="1:11" ht="15.75" x14ac:dyDescent="0.25">
      <c r="B105" s="97">
        <v>3</v>
      </c>
      <c r="C105" s="155"/>
      <c r="D105" s="97" t="s">
        <v>140</v>
      </c>
      <c r="E105" s="73">
        <v>0</v>
      </c>
      <c r="F105" s="73">
        <v>0</v>
      </c>
      <c r="G105" s="147">
        <v>0</v>
      </c>
      <c r="H105" s="147">
        <v>0</v>
      </c>
      <c r="I105" s="147">
        <v>0</v>
      </c>
      <c r="J105" s="147">
        <v>0</v>
      </c>
      <c r="K105" s="147">
        <f t="shared" ref="K105:K111" si="35">E105+F105+G105+H105+I105+J105</f>
        <v>0</v>
      </c>
    </row>
    <row r="106" spans="1:11" ht="15.75" x14ac:dyDescent="0.25">
      <c r="B106" s="97">
        <v>4</v>
      </c>
      <c r="C106" s="155"/>
      <c r="D106" s="97" t="s">
        <v>141</v>
      </c>
      <c r="E106" s="69">
        <v>0</v>
      </c>
      <c r="F106" s="69">
        <v>0</v>
      </c>
      <c r="G106" s="147">
        <v>0</v>
      </c>
      <c r="H106" s="147">
        <v>0</v>
      </c>
      <c r="I106" s="147">
        <v>0</v>
      </c>
      <c r="J106" s="147">
        <v>0</v>
      </c>
      <c r="K106" s="147">
        <f t="shared" si="35"/>
        <v>0</v>
      </c>
    </row>
    <row r="107" spans="1:11" ht="15.75" x14ac:dyDescent="0.25">
      <c r="B107" s="97">
        <v>5</v>
      </c>
      <c r="C107" s="156"/>
      <c r="D107" s="97" t="s">
        <v>142</v>
      </c>
      <c r="E107" s="70">
        <v>0</v>
      </c>
      <c r="F107" s="70">
        <v>0</v>
      </c>
      <c r="G107" s="147">
        <v>0</v>
      </c>
      <c r="H107" s="147">
        <v>0</v>
      </c>
      <c r="I107" s="147">
        <v>0</v>
      </c>
      <c r="J107" s="147">
        <v>0</v>
      </c>
      <c r="K107" s="147">
        <f t="shared" si="35"/>
        <v>0</v>
      </c>
    </row>
    <row r="108" spans="1:11" ht="15.75" x14ac:dyDescent="0.25">
      <c r="B108" s="97">
        <v>2</v>
      </c>
      <c r="C108" s="152" t="s">
        <v>100</v>
      </c>
      <c r="D108" s="97" t="s">
        <v>139</v>
      </c>
      <c r="E108" s="162">
        <v>0</v>
      </c>
      <c r="F108" s="162">
        <v>675</v>
      </c>
      <c r="G108" s="147">
        <v>0</v>
      </c>
      <c r="H108" s="147">
        <v>0</v>
      </c>
      <c r="I108" s="147">
        <v>0</v>
      </c>
      <c r="J108" s="147">
        <v>0</v>
      </c>
      <c r="K108" s="147">
        <f t="shared" si="35"/>
        <v>675</v>
      </c>
    </row>
    <row r="109" spans="1:11" ht="15.75" x14ac:dyDescent="0.25">
      <c r="B109" s="97">
        <v>3</v>
      </c>
      <c r="C109" s="155"/>
      <c r="D109" s="97" t="s">
        <v>140</v>
      </c>
      <c r="E109" s="162">
        <v>0</v>
      </c>
      <c r="F109" s="162">
        <v>0</v>
      </c>
      <c r="G109" s="147">
        <v>0</v>
      </c>
      <c r="H109" s="147">
        <v>0</v>
      </c>
      <c r="I109" s="147">
        <v>0</v>
      </c>
      <c r="J109" s="147">
        <v>0</v>
      </c>
      <c r="K109" s="147">
        <f t="shared" si="35"/>
        <v>0</v>
      </c>
    </row>
    <row r="110" spans="1:11" ht="15.75" x14ac:dyDescent="0.25">
      <c r="B110" s="97">
        <v>4</v>
      </c>
      <c r="C110" s="155"/>
      <c r="D110" s="97" t="s">
        <v>141</v>
      </c>
      <c r="E110" s="162">
        <v>0</v>
      </c>
      <c r="F110" s="162">
        <v>16200</v>
      </c>
      <c r="G110" s="147">
        <v>0</v>
      </c>
      <c r="H110" s="147">
        <v>0</v>
      </c>
      <c r="I110" s="147">
        <v>0</v>
      </c>
      <c r="J110" s="147">
        <v>0</v>
      </c>
      <c r="K110" s="147">
        <f t="shared" si="35"/>
        <v>16200</v>
      </c>
    </row>
    <row r="111" spans="1:11" ht="15.75" x14ac:dyDescent="0.25">
      <c r="B111" s="97">
        <v>5</v>
      </c>
      <c r="C111" s="156"/>
      <c r="D111" s="97" t="s">
        <v>142</v>
      </c>
      <c r="E111" s="147">
        <v>0</v>
      </c>
      <c r="F111" s="147">
        <v>0</v>
      </c>
      <c r="G111" s="147">
        <v>0</v>
      </c>
      <c r="H111" s="147">
        <v>0</v>
      </c>
      <c r="I111" s="147">
        <v>0</v>
      </c>
      <c r="J111" s="147">
        <v>0</v>
      </c>
      <c r="K111" s="147">
        <f t="shared" si="35"/>
        <v>0</v>
      </c>
    </row>
    <row r="116" spans="3:3" x14ac:dyDescent="0.25">
      <c r="C116" s="148"/>
    </row>
    <row r="127" spans="3:3" ht="37.5" customHeight="1" x14ac:dyDescent="0.25"/>
    <row r="128" spans="3:3" ht="37.5" customHeight="1" x14ac:dyDescent="0.25"/>
  </sheetData>
  <mergeCells count="15">
    <mergeCell ref="C99:C102"/>
    <mergeCell ref="C104:C107"/>
    <mergeCell ref="C108:C111"/>
    <mergeCell ref="C72:C75"/>
    <mergeCell ref="C76:C79"/>
    <mergeCell ref="C81:C84"/>
    <mergeCell ref="C86:C89"/>
    <mergeCell ref="C91:C94"/>
    <mergeCell ref="C95:C98"/>
    <mergeCell ref="H1:K1"/>
    <mergeCell ref="B2:K2"/>
    <mergeCell ref="C4:C5"/>
    <mergeCell ref="D4:D5"/>
    <mergeCell ref="E4:K4"/>
    <mergeCell ref="C68:C71"/>
  </mergeCells>
  <pageMargins left="0.70866141732283472" right="0.70866141732283472" top="0.74803149606299213" bottom="0.74803149606299213" header="0.31496062992125984" footer="0.31496062992125984"/>
  <pageSetup paperSize="9" scale="7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0"/>
  <sheetViews>
    <sheetView view="pageBreakPreview" topLeftCell="A4" zoomScale="60" zoomScaleNormal="75" workbookViewId="0">
      <selection activeCell="E23" sqref="E23"/>
    </sheetView>
  </sheetViews>
  <sheetFormatPr defaultRowHeight="15" x14ac:dyDescent="0.25"/>
  <cols>
    <col min="1" max="1" width="10" style="2" customWidth="1"/>
    <col min="2" max="3" width="36.140625" style="2" customWidth="1"/>
    <col min="4" max="4" width="31.5703125" style="2" customWidth="1"/>
    <col min="5" max="5" width="39.28515625" style="2" customWidth="1"/>
    <col min="6" max="6" width="17.7109375" style="2" customWidth="1"/>
    <col min="7" max="7" width="15" style="2" customWidth="1"/>
    <col min="8" max="8" width="13.28515625" style="2" customWidth="1"/>
    <col min="9" max="11" width="15" style="2" customWidth="1"/>
  </cols>
  <sheetData>
    <row r="1" spans="1:11" ht="18.75" x14ac:dyDescent="0.3">
      <c r="I1" s="15"/>
      <c r="J1" s="119" t="s">
        <v>50</v>
      </c>
      <c r="K1" s="120"/>
    </row>
    <row r="2" spans="1:11" ht="18.75" x14ac:dyDescent="0.3">
      <c r="H2" s="120" t="s">
        <v>44</v>
      </c>
      <c r="I2" s="130"/>
      <c r="J2" s="130"/>
      <c r="K2" s="130"/>
    </row>
    <row r="3" spans="1:11" ht="57.75" customHeight="1" x14ac:dyDescent="0.25">
      <c r="A3" s="121" t="s">
        <v>68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</row>
    <row r="4" spans="1:11" ht="18.75" x14ac:dyDescent="0.25">
      <c r="A4" s="1"/>
    </row>
    <row r="5" spans="1:11" ht="90" customHeight="1" x14ac:dyDescent="0.25">
      <c r="A5" s="122" t="s">
        <v>4</v>
      </c>
      <c r="B5" s="122" t="s">
        <v>1</v>
      </c>
      <c r="C5" s="122" t="s">
        <v>3</v>
      </c>
      <c r="D5" s="122" t="s">
        <v>2</v>
      </c>
      <c r="E5" s="122" t="s">
        <v>42</v>
      </c>
      <c r="F5" s="122" t="s">
        <v>43</v>
      </c>
      <c r="G5" s="122"/>
      <c r="H5" s="122"/>
      <c r="I5" s="122"/>
      <c r="J5" s="122"/>
      <c r="K5" s="122"/>
    </row>
    <row r="6" spans="1:11" ht="15.75" x14ac:dyDescent="0.25">
      <c r="A6" s="122"/>
      <c r="B6" s="122"/>
      <c r="C6" s="122"/>
      <c r="D6" s="122"/>
      <c r="E6" s="122"/>
      <c r="F6" s="13">
        <v>2025</v>
      </c>
      <c r="G6" s="13">
        <v>2026</v>
      </c>
      <c r="H6" s="13">
        <v>2027</v>
      </c>
      <c r="I6" s="13">
        <v>2028</v>
      </c>
      <c r="J6" s="13">
        <v>2029</v>
      </c>
      <c r="K6" s="13">
        <v>2030</v>
      </c>
    </row>
    <row r="7" spans="1:11" x14ac:dyDescent="0.25">
      <c r="A7" s="4">
        <v>1</v>
      </c>
      <c r="B7" s="4">
        <v>2</v>
      </c>
      <c r="C7" s="4">
        <v>3</v>
      </c>
      <c r="D7" s="4">
        <v>4</v>
      </c>
      <c r="E7" s="4">
        <v>5</v>
      </c>
      <c r="F7" s="4">
        <v>6</v>
      </c>
      <c r="G7" s="4">
        <v>7</v>
      </c>
      <c r="H7" s="4">
        <v>8</v>
      </c>
      <c r="I7" s="4">
        <v>9</v>
      </c>
      <c r="J7" s="4">
        <v>10</v>
      </c>
      <c r="K7" s="4">
        <v>11</v>
      </c>
    </row>
    <row r="8" spans="1:11" s="18" customFormat="1" ht="30" customHeight="1" x14ac:dyDescent="0.25">
      <c r="A8" s="62" t="s">
        <v>98</v>
      </c>
      <c r="B8" s="123" t="s">
        <v>57</v>
      </c>
      <c r="C8" s="124"/>
      <c r="D8" s="124"/>
      <c r="E8" s="125"/>
      <c r="F8" s="63">
        <f t="shared" ref="F8:K8" si="0">F9+F10+F11</f>
        <v>3603.1</v>
      </c>
      <c r="G8" s="63">
        <f t="shared" si="0"/>
        <v>4000</v>
      </c>
      <c r="H8" s="63">
        <f t="shared" si="0"/>
        <v>4000</v>
      </c>
      <c r="I8" s="63">
        <f t="shared" si="0"/>
        <v>0</v>
      </c>
      <c r="J8" s="63">
        <f t="shared" si="0"/>
        <v>0</v>
      </c>
      <c r="K8" s="63">
        <f t="shared" si="0"/>
        <v>0</v>
      </c>
    </row>
    <row r="9" spans="1:11" s="18" customFormat="1" ht="84.75" customHeight="1" x14ac:dyDescent="0.25">
      <c r="A9" s="23" t="s">
        <v>5</v>
      </c>
      <c r="B9" s="86" t="s">
        <v>117</v>
      </c>
      <c r="C9" s="104" t="s">
        <v>75</v>
      </c>
      <c r="D9" s="47" t="s">
        <v>76</v>
      </c>
      <c r="E9" s="104" t="s">
        <v>79</v>
      </c>
      <c r="F9" s="46">
        <v>1600</v>
      </c>
      <c r="G9" s="46">
        <v>3200</v>
      </c>
      <c r="H9" s="46">
        <v>3200</v>
      </c>
      <c r="I9" s="46">
        <v>0</v>
      </c>
      <c r="J9" s="46">
        <v>0</v>
      </c>
      <c r="K9" s="46">
        <v>0</v>
      </c>
    </row>
    <row r="10" spans="1:11" s="18" customFormat="1" ht="66" customHeight="1" x14ac:dyDescent="0.25">
      <c r="A10" s="87" t="s">
        <v>6</v>
      </c>
      <c r="B10" s="85" t="s">
        <v>116</v>
      </c>
      <c r="C10" s="106"/>
      <c r="D10" s="48" t="s">
        <v>77</v>
      </c>
      <c r="E10" s="106"/>
      <c r="F10" s="46">
        <v>400</v>
      </c>
      <c r="G10" s="46">
        <v>800</v>
      </c>
      <c r="H10" s="46">
        <v>800</v>
      </c>
      <c r="I10" s="46">
        <v>0</v>
      </c>
      <c r="J10" s="46">
        <v>0</v>
      </c>
      <c r="K10" s="46">
        <v>0</v>
      </c>
    </row>
    <row r="11" spans="1:11" s="18" customFormat="1" ht="68.25" customHeight="1" x14ac:dyDescent="0.25">
      <c r="A11" s="88" t="s">
        <v>7</v>
      </c>
      <c r="B11" s="89" t="s">
        <v>118</v>
      </c>
      <c r="C11" s="107"/>
      <c r="D11" s="51" t="s">
        <v>78</v>
      </c>
      <c r="E11" s="107"/>
      <c r="F11" s="46">
        <v>1603.1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</row>
    <row r="12" spans="1:11" s="49" customFormat="1" ht="32.25" customHeight="1" x14ac:dyDescent="0.25">
      <c r="A12" s="64" t="s">
        <v>51</v>
      </c>
      <c r="B12" s="99" t="s">
        <v>97</v>
      </c>
      <c r="C12" s="126"/>
      <c r="D12" s="126"/>
      <c r="E12" s="127"/>
      <c r="F12" s="63">
        <f>F13+F14</f>
        <v>60833.854169999999</v>
      </c>
      <c r="G12" s="63">
        <f t="shared" ref="G12:K12" si="1">G13+G14</f>
        <v>0</v>
      </c>
      <c r="H12" s="63">
        <f t="shared" si="1"/>
        <v>0</v>
      </c>
      <c r="I12" s="63">
        <f t="shared" si="1"/>
        <v>0</v>
      </c>
      <c r="J12" s="63">
        <f t="shared" si="1"/>
        <v>0</v>
      </c>
      <c r="K12" s="63">
        <f t="shared" si="1"/>
        <v>0</v>
      </c>
    </row>
    <row r="13" spans="1:11" s="49" customFormat="1" ht="69" customHeight="1" x14ac:dyDescent="0.25">
      <c r="A13" s="102" t="s">
        <v>21</v>
      </c>
      <c r="B13" s="108" t="s">
        <v>119</v>
      </c>
      <c r="C13" s="108" t="s">
        <v>80</v>
      </c>
      <c r="D13" s="44" t="s">
        <v>81</v>
      </c>
      <c r="E13" s="112" t="s">
        <v>83</v>
      </c>
      <c r="F13" s="45">
        <v>0</v>
      </c>
      <c r="G13" s="45">
        <v>0</v>
      </c>
      <c r="H13" s="45">
        <v>0</v>
      </c>
      <c r="I13" s="45">
        <v>0</v>
      </c>
      <c r="J13" s="45">
        <v>0</v>
      </c>
      <c r="K13" s="50">
        <v>0</v>
      </c>
    </row>
    <row r="14" spans="1:11" s="18" customFormat="1" ht="87" customHeight="1" x14ac:dyDescent="0.25">
      <c r="A14" s="110"/>
      <c r="B14" s="109"/>
      <c r="C14" s="111"/>
      <c r="D14" s="51" t="s">
        <v>82</v>
      </c>
      <c r="E14" s="113"/>
      <c r="F14" s="45">
        <f>2433.35417+58400.5</f>
        <v>60833.854169999999</v>
      </c>
      <c r="G14" s="45">
        <v>0</v>
      </c>
      <c r="H14" s="52">
        <v>0</v>
      </c>
      <c r="I14" s="52">
        <v>0</v>
      </c>
      <c r="J14" s="52">
        <v>0</v>
      </c>
      <c r="K14" s="52">
        <v>0</v>
      </c>
    </row>
    <row r="15" spans="1:11" s="18" customFormat="1" ht="24.75" customHeight="1" x14ac:dyDescent="0.25">
      <c r="A15" s="67" t="s">
        <v>52</v>
      </c>
      <c r="B15" s="99" t="s">
        <v>58</v>
      </c>
      <c r="C15" s="128"/>
      <c r="D15" s="128"/>
      <c r="E15" s="129"/>
      <c r="F15" s="65">
        <f>F16+F17</f>
        <v>0</v>
      </c>
      <c r="G15" s="65">
        <f t="shared" ref="G15:K15" si="2">G16+G17</f>
        <v>43000</v>
      </c>
      <c r="H15" s="65">
        <f t="shared" si="2"/>
        <v>0</v>
      </c>
      <c r="I15" s="65">
        <f t="shared" si="2"/>
        <v>0</v>
      </c>
      <c r="J15" s="65">
        <f t="shared" si="2"/>
        <v>0</v>
      </c>
      <c r="K15" s="65">
        <f t="shared" si="2"/>
        <v>0</v>
      </c>
    </row>
    <row r="16" spans="1:11" s="18" customFormat="1" ht="85.5" customHeight="1" x14ac:dyDescent="0.25">
      <c r="A16" s="102" t="s">
        <v>41</v>
      </c>
      <c r="B16" s="104" t="s">
        <v>121</v>
      </c>
      <c r="C16" s="104" t="s">
        <v>84</v>
      </c>
      <c r="D16" s="53" t="s">
        <v>85</v>
      </c>
      <c r="E16" s="114" t="s">
        <v>70</v>
      </c>
      <c r="F16" s="45">
        <v>0</v>
      </c>
      <c r="G16" s="45">
        <f>1720+41280</f>
        <v>43000</v>
      </c>
      <c r="H16" s="52">
        <v>0</v>
      </c>
      <c r="I16" s="52">
        <v>0</v>
      </c>
      <c r="J16" s="52">
        <v>0</v>
      </c>
      <c r="K16" s="52">
        <v>0</v>
      </c>
    </row>
    <row r="17" spans="1:13" s="18" customFormat="1" ht="67.5" customHeight="1" x14ac:dyDescent="0.25">
      <c r="A17" s="103"/>
      <c r="B17" s="105"/>
      <c r="C17" s="105"/>
      <c r="D17" s="51" t="s">
        <v>86</v>
      </c>
      <c r="E17" s="115"/>
      <c r="F17" s="45">
        <v>0</v>
      </c>
      <c r="G17" s="45">
        <v>0</v>
      </c>
      <c r="H17" s="52">
        <v>0</v>
      </c>
      <c r="I17" s="52">
        <v>0</v>
      </c>
      <c r="J17" s="52">
        <v>0</v>
      </c>
      <c r="K17" s="52">
        <v>0</v>
      </c>
    </row>
    <row r="18" spans="1:13" s="18" customFormat="1" ht="31.5" customHeight="1" x14ac:dyDescent="0.25">
      <c r="A18" s="68" t="s">
        <v>53</v>
      </c>
      <c r="B18" s="118" t="s">
        <v>60</v>
      </c>
      <c r="C18" s="100"/>
      <c r="D18" s="100"/>
      <c r="E18" s="101"/>
      <c r="F18" s="66">
        <f>F19+F20+F21</f>
        <v>32779.712500000001</v>
      </c>
      <c r="G18" s="66">
        <f t="shared" ref="G18:K18" si="3">G19+G20+G21</f>
        <v>42834.108329999995</v>
      </c>
      <c r="H18" s="66">
        <f t="shared" si="3"/>
        <v>38220.983329999995</v>
      </c>
      <c r="I18" s="66">
        <f t="shared" si="3"/>
        <v>0</v>
      </c>
      <c r="J18" s="66">
        <f t="shared" si="3"/>
        <v>0</v>
      </c>
      <c r="K18" s="66">
        <f t="shared" si="3"/>
        <v>0</v>
      </c>
    </row>
    <row r="19" spans="1:13" s="18" customFormat="1" ht="72" customHeight="1" x14ac:dyDescent="0.25">
      <c r="A19" s="90" t="s">
        <v>54</v>
      </c>
      <c r="B19" s="84" t="s">
        <v>124</v>
      </c>
      <c r="C19" s="104" t="s">
        <v>69</v>
      </c>
      <c r="D19" s="54" t="s">
        <v>88</v>
      </c>
      <c r="E19" s="94" t="s">
        <v>129</v>
      </c>
      <c r="F19" s="52">
        <f>1200+150+900+80+60+220+150+100+20+18+30+50+50+50+48.5+50+29+186.5+101+50+50+14.5</f>
        <v>3607.5</v>
      </c>
      <c r="G19" s="52">
        <f>1200+150+550+800+80+150+220+150+100+100+20+18+32+30+50+50+48.5+50+35+29+186.5+162.5+101+50+50+14.5</f>
        <v>4427</v>
      </c>
      <c r="H19" s="52">
        <f>1200+150+550+800+80+150+220+150+100+100+20+18+32+30+50+50+48.5+50+35+29+186.5+162.5+101+50+50+14.5</f>
        <v>4427</v>
      </c>
      <c r="I19" s="52">
        <v>0</v>
      </c>
      <c r="J19" s="52">
        <v>0</v>
      </c>
      <c r="K19" s="52">
        <v>0</v>
      </c>
    </row>
    <row r="20" spans="1:13" s="18" customFormat="1" ht="71.25" customHeight="1" x14ac:dyDescent="0.25">
      <c r="A20" s="92" t="s">
        <v>122</v>
      </c>
      <c r="B20" s="83" t="s">
        <v>125</v>
      </c>
      <c r="C20" s="116"/>
      <c r="D20" s="61" t="s">
        <v>87</v>
      </c>
      <c r="E20" s="95" t="s">
        <v>129</v>
      </c>
      <c r="F20" s="52">
        <f>4266.93333+12800.8+650+1950+237.5+712.5+117.5+352.5+172.5+517.5+172.5+517.5+122.5+367.5+357.5+1072.5+45+135</f>
        <v>24567.733329999999</v>
      </c>
      <c r="G20" s="52">
        <f>4266.93333+12800.8+650+1950+237.5+712.5+117.5+352.5+172.5+517.5+172.5+517.5+122.5+367.5+357.5+1072.5+45+135</f>
        <v>24567.733329999999</v>
      </c>
      <c r="H20" s="52">
        <f>4266.93333+12800.8+650+1950+237.5+712.5+117.5+352.5+172.5+517.5+172.5+517.5+122.5+367.5+357.5+1072.5+45+135</f>
        <v>24567.733329999999</v>
      </c>
      <c r="I20" s="52">
        <v>0</v>
      </c>
      <c r="J20" s="52">
        <v>0</v>
      </c>
      <c r="K20" s="52">
        <v>0</v>
      </c>
    </row>
    <row r="21" spans="1:13" s="18" customFormat="1" ht="65.25" customHeight="1" x14ac:dyDescent="0.25">
      <c r="A21" s="91" t="s">
        <v>123</v>
      </c>
      <c r="B21" s="93" t="s">
        <v>126</v>
      </c>
      <c r="C21" s="117"/>
      <c r="D21" s="54" t="s">
        <v>95</v>
      </c>
      <c r="E21" s="96" t="s">
        <v>129</v>
      </c>
      <c r="F21" s="45">
        <f>184.17917+4420.3</f>
        <v>4604.4791700000005</v>
      </c>
      <c r="G21" s="45">
        <f>333.33334+8000+25+600+41.66667+1000+25+600+22.62083+542.9+20.83333+500+20.83333+500+41.66667+1000+22.62083+542.9</f>
        <v>13839.374999999998</v>
      </c>
      <c r="H21" s="52">
        <f>291.66669+7000+25+600+8.33333+200+8.33333+200+5.35833+128.6+8.33333+200+8.33333+200+8.33333+200+5.35833+128.6</f>
        <v>9226.2499999999982</v>
      </c>
      <c r="I21" s="52">
        <v>0</v>
      </c>
      <c r="J21" s="52">
        <v>0</v>
      </c>
      <c r="K21" s="52">
        <v>0</v>
      </c>
      <c r="M21" s="59"/>
    </row>
    <row r="22" spans="1:13" s="18" customFormat="1" ht="22.5" customHeight="1" x14ac:dyDescent="0.25">
      <c r="A22" s="68" t="s">
        <v>55</v>
      </c>
      <c r="B22" s="99" t="s">
        <v>59</v>
      </c>
      <c r="C22" s="100"/>
      <c r="D22" s="100"/>
      <c r="E22" s="101"/>
      <c r="F22" s="63">
        <f t="shared" ref="F22:K22" si="4">F23+F24</f>
        <v>300</v>
      </c>
      <c r="G22" s="63">
        <f t="shared" si="4"/>
        <v>17175</v>
      </c>
      <c r="H22" s="63">
        <f t="shared" si="4"/>
        <v>300</v>
      </c>
      <c r="I22" s="63">
        <f t="shared" si="4"/>
        <v>0</v>
      </c>
      <c r="J22" s="63">
        <f t="shared" si="4"/>
        <v>0</v>
      </c>
      <c r="K22" s="63">
        <f t="shared" si="4"/>
        <v>0</v>
      </c>
    </row>
    <row r="23" spans="1:13" s="18" customFormat="1" ht="97.5" customHeight="1" x14ac:dyDescent="0.25">
      <c r="A23" s="60" t="s">
        <v>56</v>
      </c>
      <c r="B23" s="83" t="s">
        <v>127</v>
      </c>
      <c r="C23" s="55" t="s">
        <v>89</v>
      </c>
      <c r="D23" s="51" t="s">
        <v>91</v>
      </c>
      <c r="E23" s="56" t="s">
        <v>93</v>
      </c>
      <c r="F23" s="52">
        <v>300</v>
      </c>
      <c r="G23" s="52">
        <v>300</v>
      </c>
      <c r="H23" s="52">
        <v>300</v>
      </c>
      <c r="I23" s="52">
        <v>0</v>
      </c>
      <c r="J23" s="52">
        <v>0</v>
      </c>
      <c r="K23" s="52">
        <v>0</v>
      </c>
    </row>
    <row r="24" spans="1:13" s="18" customFormat="1" ht="84.75" customHeight="1" x14ac:dyDescent="0.25">
      <c r="A24" s="42" t="s">
        <v>99</v>
      </c>
      <c r="B24" s="51" t="s">
        <v>128</v>
      </c>
      <c r="C24" s="57" t="s">
        <v>90</v>
      </c>
      <c r="D24" s="51" t="s">
        <v>92</v>
      </c>
      <c r="E24" s="58" t="s">
        <v>94</v>
      </c>
      <c r="F24" s="52">
        <v>0</v>
      </c>
      <c r="G24" s="52">
        <f>675+16200</f>
        <v>16875</v>
      </c>
      <c r="H24" s="52">
        <v>0</v>
      </c>
      <c r="I24" s="52">
        <v>0</v>
      </c>
      <c r="J24" s="52">
        <v>0</v>
      </c>
      <c r="K24" s="52">
        <v>0</v>
      </c>
    </row>
    <row r="25" spans="1:13" ht="15.75" x14ac:dyDescent="0.25">
      <c r="A25" s="43"/>
      <c r="B25" s="41"/>
      <c r="C25" s="41"/>
      <c r="D25" s="41"/>
      <c r="E25" s="41"/>
      <c r="F25" s="41"/>
      <c r="G25" s="41"/>
      <c r="H25" s="41"/>
      <c r="I25" s="41"/>
      <c r="J25" s="41"/>
      <c r="K25" s="41"/>
    </row>
    <row r="26" spans="1:13" ht="15.75" x14ac:dyDescent="0.25">
      <c r="B26" s="41"/>
      <c r="C26" s="41"/>
      <c r="D26" s="41"/>
      <c r="E26" s="41"/>
      <c r="F26" s="41"/>
      <c r="G26" s="41"/>
      <c r="H26" s="41"/>
      <c r="I26" s="41"/>
      <c r="J26" s="41"/>
      <c r="K26" s="41"/>
    </row>
    <row r="27" spans="1:13" ht="15.75" x14ac:dyDescent="0.25">
      <c r="B27" s="41"/>
      <c r="C27" s="41"/>
      <c r="D27" s="41"/>
      <c r="E27" s="41"/>
      <c r="F27" s="41"/>
      <c r="G27" s="41"/>
      <c r="H27" s="41"/>
      <c r="I27" s="41"/>
      <c r="J27" s="41"/>
      <c r="K27" s="41"/>
    </row>
    <row r="28" spans="1:13" ht="15.75" x14ac:dyDescent="0.25">
      <c r="B28" s="41"/>
      <c r="C28" s="41"/>
      <c r="D28" s="41"/>
      <c r="E28" s="41"/>
      <c r="F28" s="41"/>
      <c r="G28" s="41"/>
      <c r="H28" s="41"/>
      <c r="I28" s="41"/>
      <c r="J28" s="41"/>
      <c r="K28" s="41"/>
    </row>
    <row r="29" spans="1:13" ht="15.75" x14ac:dyDescent="0.25">
      <c r="B29" s="41"/>
      <c r="C29" s="41"/>
      <c r="D29" s="41"/>
      <c r="E29" s="41"/>
      <c r="F29" s="41"/>
      <c r="G29" s="41"/>
      <c r="H29" s="41"/>
      <c r="I29" s="41"/>
      <c r="J29" s="41"/>
      <c r="K29" s="41"/>
    </row>
    <row r="30" spans="1:13" ht="15.75" x14ac:dyDescent="0.25">
      <c r="B30" s="41"/>
      <c r="C30" s="41"/>
      <c r="D30" s="41"/>
      <c r="E30" s="41"/>
      <c r="F30" s="41"/>
      <c r="G30" s="41"/>
      <c r="H30" s="41"/>
      <c r="I30" s="41"/>
      <c r="J30" s="41"/>
      <c r="K30" s="41"/>
    </row>
  </sheetData>
  <mergeCells count="25">
    <mergeCell ref="B8:E8"/>
    <mergeCell ref="B12:E12"/>
    <mergeCell ref="B15:E15"/>
    <mergeCell ref="H2:K2"/>
    <mergeCell ref="C9:C11"/>
    <mergeCell ref="J1:K1"/>
    <mergeCell ref="A3:K3"/>
    <mergeCell ref="C5:C6"/>
    <mergeCell ref="A5:A6"/>
    <mergeCell ref="B5:B6"/>
    <mergeCell ref="D5:D6"/>
    <mergeCell ref="E5:E6"/>
    <mergeCell ref="F5:K5"/>
    <mergeCell ref="B22:E22"/>
    <mergeCell ref="A16:A17"/>
    <mergeCell ref="B16:B17"/>
    <mergeCell ref="C16:C17"/>
    <mergeCell ref="E9:E11"/>
    <mergeCell ref="B13:B14"/>
    <mergeCell ref="A13:A14"/>
    <mergeCell ref="C13:C14"/>
    <mergeCell ref="E13:E14"/>
    <mergeCell ref="E16:E17"/>
    <mergeCell ref="C19:C21"/>
    <mergeCell ref="B18:E18"/>
  </mergeCells>
  <pageMargins left="0.70866141732283472" right="0.70866141732283472" top="0.74803149606299213" bottom="0.74803149606299213" header="0.31496062992125984" footer="0.31496062992125984"/>
  <pageSetup paperSize="9" scale="5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5"/>
  <sheetViews>
    <sheetView view="pageBreakPreview" zoomScale="60" zoomScaleNormal="100" workbookViewId="0">
      <selection activeCell="M25" sqref="M25"/>
    </sheetView>
  </sheetViews>
  <sheetFormatPr defaultRowHeight="15" x14ac:dyDescent="0.25"/>
  <cols>
    <col min="1" max="1" width="9.140625" style="18"/>
    <col min="2" max="2" width="33.85546875" customWidth="1"/>
    <col min="3" max="3" width="14.7109375" customWidth="1"/>
    <col min="4" max="4" width="12.7109375" customWidth="1"/>
    <col min="5" max="5" width="13" customWidth="1"/>
    <col min="6" max="6" width="11.5703125" customWidth="1"/>
    <col min="7" max="7" width="11.28515625" customWidth="1"/>
    <col min="8" max="8" width="12.85546875" customWidth="1"/>
    <col min="9" max="9" width="14.5703125" customWidth="1"/>
    <col min="11" max="11" width="13.7109375" bestFit="1" customWidth="1"/>
    <col min="12" max="12" width="9.5703125" bestFit="1" customWidth="1"/>
  </cols>
  <sheetData>
    <row r="1" spans="1:11" ht="15.75" x14ac:dyDescent="0.25">
      <c r="F1" s="34"/>
      <c r="G1" s="132" t="s">
        <v>74</v>
      </c>
      <c r="H1" s="132"/>
      <c r="I1" s="132"/>
    </row>
    <row r="2" spans="1:11" ht="15.75" x14ac:dyDescent="0.25">
      <c r="F2" s="132" t="s">
        <v>72</v>
      </c>
      <c r="G2" s="132"/>
      <c r="H2" s="132"/>
      <c r="I2" s="132"/>
    </row>
    <row r="4" spans="1:11" ht="26.25" customHeight="1" x14ac:dyDescent="0.25">
      <c r="A4" s="121" t="s">
        <v>62</v>
      </c>
      <c r="B4" s="121"/>
      <c r="C4" s="121"/>
      <c r="D4" s="121"/>
      <c r="E4" s="121"/>
      <c r="F4" s="121"/>
      <c r="G4" s="121"/>
      <c r="H4" s="121"/>
      <c r="I4" s="121"/>
    </row>
    <row r="5" spans="1:11" ht="18.75" x14ac:dyDescent="0.25">
      <c r="A5" s="22"/>
      <c r="B5" s="3"/>
      <c r="C5" s="3"/>
      <c r="D5" s="3"/>
      <c r="E5" s="3"/>
      <c r="F5" s="3"/>
      <c r="G5" s="3"/>
      <c r="H5" s="3"/>
      <c r="I5" s="3"/>
    </row>
    <row r="6" spans="1:11" ht="24.75" customHeight="1" x14ac:dyDescent="0.25">
      <c r="A6" s="104" t="s">
        <v>18</v>
      </c>
      <c r="B6" s="122" t="s">
        <v>11</v>
      </c>
      <c r="C6" s="122" t="s">
        <v>12</v>
      </c>
      <c r="D6" s="122"/>
      <c r="E6" s="122"/>
      <c r="F6" s="122"/>
      <c r="G6" s="122"/>
      <c r="H6" s="122"/>
      <c r="I6" s="122"/>
    </row>
    <row r="7" spans="1:11" ht="24" customHeight="1" x14ac:dyDescent="0.25">
      <c r="A7" s="133"/>
      <c r="B7" s="122"/>
      <c r="C7" s="37">
        <v>2025</v>
      </c>
      <c r="D7" s="37">
        <v>2026</v>
      </c>
      <c r="E7" s="37">
        <v>2027</v>
      </c>
      <c r="F7" s="37">
        <v>2028</v>
      </c>
      <c r="G7" s="37">
        <v>2029</v>
      </c>
      <c r="H7" s="37">
        <v>2030</v>
      </c>
      <c r="I7" s="37" t="s">
        <v>0</v>
      </c>
    </row>
    <row r="8" spans="1:11" x14ac:dyDescent="0.25">
      <c r="A8" s="19">
        <v>1</v>
      </c>
      <c r="B8" s="4">
        <v>2</v>
      </c>
      <c r="C8" s="4">
        <v>3</v>
      </c>
      <c r="D8" s="4">
        <v>4</v>
      </c>
      <c r="E8" s="4">
        <v>5</v>
      </c>
      <c r="F8" s="4">
        <v>6</v>
      </c>
      <c r="G8" s="4">
        <v>7</v>
      </c>
      <c r="H8" s="4">
        <v>8</v>
      </c>
      <c r="I8" s="4">
        <v>9</v>
      </c>
    </row>
    <row r="9" spans="1:11" ht="15.75" x14ac:dyDescent="0.25">
      <c r="A9" s="23">
        <v>1</v>
      </c>
      <c r="B9" s="5" t="s">
        <v>13</v>
      </c>
      <c r="C9" s="69">
        <f>SUM(C10:C13)</f>
        <v>3603.1</v>
      </c>
      <c r="D9" s="69">
        <f>SUM(D10:D13)</f>
        <v>4000</v>
      </c>
      <c r="E9" s="69">
        <f>SUM(E10:E13)</f>
        <v>4000</v>
      </c>
      <c r="F9" s="69">
        <f t="shared" ref="F9" si="0">F15</f>
        <v>0</v>
      </c>
      <c r="G9" s="69">
        <f t="shared" ref="G9:H9" si="1">G15</f>
        <v>0</v>
      </c>
      <c r="H9" s="69">
        <f t="shared" si="1"/>
        <v>0</v>
      </c>
      <c r="I9" s="69">
        <f>SUM(C9:H9)</f>
        <v>11603.1</v>
      </c>
    </row>
    <row r="10" spans="1:11" ht="15.75" x14ac:dyDescent="0.25">
      <c r="A10" s="23" t="s">
        <v>5</v>
      </c>
      <c r="B10" s="7" t="s">
        <v>14</v>
      </c>
      <c r="C10" s="69">
        <f>SUM(C16+C21+C26)</f>
        <v>2000</v>
      </c>
      <c r="D10" s="69">
        <f>SUM(D16+D21+D26)</f>
        <v>4000</v>
      </c>
      <c r="E10" s="69">
        <f>SUM(E16+E21+E26)</f>
        <v>4000</v>
      </c>
      <c r="F10" s="69">
        <f t="shared" ref="F10:I10" si="2">F16</f>
        <v>0</v>
      </c>
      <c r="G10" s="69">
        <f t="shared" si="2"/>
        <v>0</v>
      </c>
      <c r="H10" s="69">
        <f t="shared" si="2"/>
        <v>0</v>
      </c>
      <c r="I10" s="74">
        <f t="shared" si="2"/>
        <v>0</v>
      </c>
    </row>
    <row r="11" spans="1:11" ht="15.75" x14ac:dyDescent="0.25">
      <c r="A11" s="23" t="s">
        <v>6</v>
      </c>
      <c r="B11" s="14" t="s">
        <v>15</v>
      </c>
      <c r="C11" s="69">
        <v>0</v>
      </c>
      <c r="D11" s="69">
        <v>0</v>
      </c>
      <c r="E11" s="69">
        <v>0</v>
      </c>
      <c r="F11" s="69">
        <v>0</v>
      </c>
      <c r="G11" s="69">
        <v>0</v>
      </c>
      <c r="H11" s="69">
        <v>0</v>
      </c>
      <c r="I11" s="70">
        <v>0</v>
      </c>
      <c r="K11" s="31"/>
    </row>
    <row r="12" spans="1:11" ht="15.75" x14ac:dyDescent="0.25">
      <c r="A12" s="23" t="s">
        <v>7</v>
      </c>
      <c r="B12" s="14" t="s">
        <v>16</v>
      </c>
      <c r="C12" s="69">
        <f>SUM(C18+C23+C28)</f>
        <v>1603.1</v>
      </c>
      <c r="D12" s="69">
        <f>SUM(D18+D23+D28)</f>
        <v>0</v>
      </c>
      <c r="E12" s="69">
        <f>SUM(E18+E23+E28)</f>
        <v>0</v>
      </c>
      <c r="F12" s="69">
        <f t="shared" ref="F12:I12" si="3">F18</f>
        <v>0</v>
      </c>
      <c r="G12" s="69">
        <f t="shared" si="3"/>
        <v>0</v>
      </c>
      <c r="H12" s="69">
        <f t="shared" si="3"/>
        <v>0</v>
      </c>
      <c r="I12" s="69">
        <f t="shared" si="3"/>
        <v>0</v>
      </c>
      <c r="K12" s="31"/>
    </row>
    <row r="13" spans="1:11" ht="15.75" x14ac:dyDescent="0.25">
      <c r="A13" s="23" t="s">
        <v>8</v>
      </c>
      <c r="B13" s="14" t="s">
        <v>17</v>
      </c>
      <c r="C13" s="69">
        <f>C19</f>
        <v>0</v>
      </c>
      <c r="D13" s="69">
        <f t="shared" ref="D13:I13" si="4">D19</f>
        <v>0</v>
      </c>
      <c r="E13" s="69">
        <f t="shared" si="4"/>
        <v>0</v>
      </c>
      <c r="F13" s="69">
        <f t="shared" si="4"/>
        <v>0</v>
      </c>
      <c r="G13" s="69">
        <f t="shared" si="4"/>
        <v>0</v>
      </c>
      <c r="H13" s="69">
        <f t="shared" si="4"/>
        <v>0</v>
      </c>
      <c r="I13" s="69">
        <f t="shared" si="4"/>
        <v>0</v>
      </c>
      <c r="K13" s="30"/>
    </row>
    <row r="14" spans="1:11" s="18" customFormat="1" ht="21.75" customHeight="1" x14ac:dyDescent="0.25">
      <c r="A14" s="131" t="s">
        <v>63</v>
      </c>
      <c r="B14" s="131"/>
      <c r="C14" s="131"/>
      <c r="D14" s="131"/>
      <c r="E14" s="131"/>
      <c r="F14" s="131"/>
      <c r="G14" s="131"/>
      <c r="H14" s="131"/>
      <c r="I14" s="131"/>
      <c r="K14" s="32"/>
    </row>
    <row r="15" spans="1:11" ht="78.75" customHeight="1" x14ac:dyDescent="0.25">
      <c r="A15" s="23" t="s">
        <v>5</v>
      </c>
      <c r="B15" s="76" t="s">
        <v>111</v>
      </c>
      <c r="C15" s="69">
        <f t="shared" ref="C15:H15" si="5">SUM(C16:C19)</f>
        <v>1600</v>
      </c>
      <c r="D15" s="69">
        <f t="shared" si="5"/>
        <v>3200</v>
      </c>
      <c r="E15" s="69">
        <f t="shared" si="5"/>
        <v>3200</v>
      </c>
      <c r="F15" s="69">
        <f t="shared" si="5"/>
        <v>0</v>
      </c>
      <c r="G15" s="69">
        <f t="shared" si="5"/>
        <v>0</v>
      </c>
      <c r="H15" s="69">
        <f t="shared" si="5"/>
        <v>0</v>
      </c>
      <c r="I15" s="70">
        <f t="shared" ref="I15:I18" si="6">SUM(C15:H15)</f>
        <v>8000</v>
      </c>
    </row>
    <row r="16" spans="1:11" ht="15.75" x14ac:dyDescent="0.25">
      <c r="A16" s="23" t="s">
        <v>9</v>
      </c>
      <c r="B16" s="7" t="s">
        <v>14</v>
      </c>
      <c r="C16" s="71">
        <v>1600</v>
      </c>
      <c r="D16" s="71">
        <v>3200</v>
      </c>
      <c r="E16" s="71">
        <v>3200</v>
      </c>
      <c r="F16" s="71">
        <v>0</v>
      </c>
      <c r="G16" s="71">
        <v>0</v>
      </c>
      <c r="H16" s="71">
        <v>0</v>
      </c>
      <c r="I16" s="72">
        <v>0</v>
      </c>
      <c r="J16" s="40"/>
      <c r="K16" s="39"/>
    </row>
    <row r="17" spans="1:11" ht="15.75" x14ac:dyDescent="0.25">
      <c r="A17" s="23" t="s">
        <v>10</v>
      </c>
      <c r="B17" s="14" t="s">
        <v>15</v>
      </c>
      <c r="C17" s="70">
        <v>0</v>
      </c>
      <c r="D17" s="73">
        <v>0</v>
      </c>
      <c r="E17" s="73">
        <v>0</v>
      </c>
      <c r="F17" s="73">
        <v>0</v>
      </c>
      <c r="G17" s="73">
        <v>0</v>
      </c>
      <c r="H17" s="73">
        <v>0</v>
      </c>
      <c r="I17" s="70">
        <f t="shared" si="6"/>
        <v>0</v>
      </c>
    </row>
    <row r="18" spans="1:11" ht="15.75" x14ac:dyDescent="0.25">
      <c r="A18" s="23" t="s">
        <v>19</v>
      </c>
      <c r="B18" s="14" t="s">
        <v>16</v>
      </c>
      <c r="C18" s="70">
        <v>0</v>
      </c>
      <c r="D18" s="69">
        <v>0</v>
      </c>
      <c r="E18" s="69">
        <v>0</v>
      </c>
      <c r="F18" s="69">
        <v>0</v>
      </c>
      <c r="G18" s="69">
        <v>0</v>
      </c>
      <c r="H18" s="69">
        <v>0</v>
      </c>
      <c r="I18" s="70">
        <f t="shared" si="6"/>
        <v>0</v>
      </c>
      <c r="K18" s="30"/>
    </row>
    <row r="19" spans="1:11" ht="15.75" x14ac:dyDescent="0.25">
      <c r="A19" s="23" t="s">
        <v>19</v>
      </c>
      <c r="B19" s="14" t="s">
        <v>17</v>
      </c>
      <c r="C19" s="70">
        <v>0</v>
      </c>
      <c r="D19" s="70">
        <v>0</v>
      </c>
      <c r="E19" s="70">
        <v>0</v>
      </c>
      <c r="F19" s="70">
        <v>0</v>
      </c>
      <c r="G19" s="70">
        <v>0</v>
      </c>
      <c r="H19" s="70">
        <v>0</v>
      </c>
      <c r="I19" s="70">
        <v>0</v>
      </c>
    </row>
    <row r="20" spans="1:11" ht="63" x14ac:dyDescent="0.25">
      <c r="A20" s="23" t="s">
        <v>5</v>
      </c>
      <c r="B20" s="76" t="s">
        <v>112</v>
      </c>
      <c r="C20" s="69">
        <f t="shared" ref="C20:H20" si="7">SUM(C21:C24)</f>
        <v>400</v>
      </c>
      <c r="D20" s="69">
        <f t="shared" si="7"/>
        <v>800</v>
      </c>
      <c r="E20" s="69">
        <f t="shared" si="7"/>
        <v>800</v>
      </c>
      <c r="F20" s="69">
        <f t="shared" si="7"/>
        <v>0</v>
      </c>
      <c r="G20" s="69">
        <f t="shared" si="7"/>
        <v>0</v>
      </c>
      <c r="H20" s="69">
        <f t="shared" si="7"/>
        <v>0</v>
      </c>
      <c r="I20" s="70">
        <f t="shared" ref="I20" si="8">SUM(C20:H20)</f>
        <v>2000</v>
      </c>
    </row>
    <row r="21" spans="1:11" ht="15.75" x14ac:dyDescent="0.25">
      <c r="A21" s="23" t="s">
        <v>9</v>
      </c>
      <c r="B21" s="7" t="s">
        <v>14</v>
      </c>
      <c r="C21" s="71">
        <v>400</v>
      </c>
      <c r="D21" s="71">
        <v>800</v>
      </c>
      <c r="E21" s="71">
        <v>800</v>
      </c>
      <c r="F21" s="71">
        <v>0</v>
      </c>
      <c r="G21" s="71">
        <v>0</v>
      </c>
      <c r="H21" s="71">
        <v>0</v>
      </c>
      <c r="I21" s="72">
        <v>0</v>
      </c>
    </row>
    <row r="22" spans="1:11" ht="15.75" x14ac:dyDescent="0.25">
      <c r="A22" s="23" t="s">
        <v>10</v>
      </c>
      <c r="B22" s="14" t="s">
        <v>15</v>
      </c>
      <c r="C22" s="70">
        <v>0</v>
      </c>
      <c r="D22" s="73">
        <v>0</v>
      </c>
      <c r="E22" s="73">
        <v>0</v>
      </c>
      <c r="F22" s="73">
        <v>0</v>
      </c>
      <c r="G22" s="73">
        <v>0</v>
      </c>
      <c r="H22" s="73">
        <v>0</v>
      </c>
      <c r="I22" s="70">
        <f t="shared" ref="I22:I23" si="9">SUM(C22:H22)</f>
        <v>0</v>
      </c>
    </row>
    <row r="23" spans="1:11" ht="15.75" x14ac:dyDescent="0.25">
      <c r="A23" s="23" t="s">
        <v>19</v>
      </c>
      <c r="B23" s="14" t="s">
        <v>16</v>
      </c>
      <c r="C23" s="70">
        <v>0</v>
      </c>
      <c r="D23" s="69">
        <v>0</v>
      </c>
      <c r="E23" s="69">
        <v>0</v>
      </c>
      <c r="F23" s="69">
        <v>0</v>
      </c>
      <c r="G23" s="69">
        <v>0</v>
      </c>
      <c r="H23" s="69">
        <v>0</v>
      </c>
      <c r="I23" s="70">
        <f t="shared" si="9"/>
        <v>0</v>
      </c>
    </row>
    <row r="24" spans="1:11" ht="15.75" x14ac:dyDescent="0.25">
      <c r="A24" s="23" t="s">
        <v>19</v>
      </c>
      <c r="B24" s="14" t="s">
        <v>17</v>
      </c>
      <c r="C24" s="70">
        <v>0</v>
      </c>
      <c r="D24" s="70">
        <v>0</v>
      </c>
      <c r="E24" s="70">
        <v>0</v>
      </c>
      <c r="F24" s="70">
        <v>0</v>
      </c>
      <c r="G24" s="70">
        <v>0</v>
      </c>
      <c r="H24" s="70">
        <v>0</v>
      </c>
      <c r="I24" s="70">
        <v>0</v>
      </c>
    </row>
    <row r="25" spans="1:11" ht="94.5" x14ac:dyDescent="0.25">
      <c r="A25" s="23" t="s">
        <v>5</v>
      </c>
      <c r="B25" s="76" t="s">
        <v>113</v>
      </c>
      <c r="C25" s="69">
        <f t="shared" ref="C25:H25" si="10">SUM(C26:C29)</f>
        <v>1603.1</v>
      </c>
      <c r="D25" s="69">
        <f t="shared" si="10"/>
        <v>0</v>
      </c>
      <c r="E25" s="69">
        <f t="shared" si="10"/>
        <v>0</v>
      </c>
      <c r="F25" s="69">
        <f t="shared" si="10"/>
        <v>0</v>
      </c>
      <c r="G25" s="69">
        <f t="shared" si="10"/>
        <v>0</v>
      </c>
      <c r="H25" s="69">
        <f t="shared" si="10"/>
        <v>0</v>
      </c>
      <c r="I25" s="70">
        <f t="shared" ref="I25" si="11">SUM(C25:H25)</f>
        <v>1603.1</v>
      </c>
    </row>
    <row r="26" spans="1:11" ht="15.75" x14ac:dyDescent="0.25">
      <c r="A26" s="23" t="s">
        <v>9</v>
      </c>
      <c r="B26" s="7" t="s">
        <v>14</v>
      </c>
      <c r="C26" s="71">
        <v>0</v>
      </c>
      <c r="D26" s="71">
        <v>0</v>
      </c>
      <c r="E26" s="71">
        <v>0</v>
      </c>
      <c r="F26" s="71">
        <v>0</v>
      </c>
      <c r="G26" s="71">
        <v>0</v>
      </c>
      <c r="H26" s="71">
        <v>0</v>
      </c>
      <c r="I26" s="72">
        <v>0</v>
      </c>
    </row>
    <row r="27" spans="1:11" ht="15.75" x14ac:dyDescent="0.25">
      <c r="A27" s="23" t="s">
        <v>10</v>
      </c>
      <c r="B27" s="14" t="s">
        <v>15</v>
      </c>
      <c r="C27" s="70">
        <v>0</v>
      </c>
      <c r="D27" s="73">
        <v>0</v>
      </c>
      <c r="E27" s="73">
        <v>0</v>
      </c>
      <c r="F27" s="73">
        <v>0</v>
      </c>
      <c r="G27" s="73">
        <v>0</v>
      </c>
      <c r="H27" s="73">
        <v>0</v>
      </c>
      <c r="I27" s="70">
        <f t="shared" ref="I27:I28" si="12">SUM(C27:H27)</f>
        <v>0</v>
      </c>
    </row>
    <row r="28" spans="1:11" ht="15.75" x14ac:dyDescent="0.25">
      <c r="A28" s="23" t="s">
        <v>19</v>
      </c>
      <c r="B28" s="14" t="s">
        <v>16</v>
      </c>
      <c r="C28" s="70">
        <v>1603.1</v>
      </c>
      <c r="D28" s="69">
        <v>0</v>
      </c>
      <c r="E28" s="69">
        <v>0</v>
      </c>
      <c r="F28" s="69">
        <v>0</v>
      </c>
      <c r="G28" s="69">
        <v>0</v>
      </c>
      <c r="H28" s="69">
        <v>0</v>
      </c>
      <c r="I28" s="70">
        <f t="shared" si="12"/>
        <v>1603.1</v>
      </c>
    </row>
    <row r="29" spans="1:11" ht="15.75" x14ac:dyDescent="0.25">
      <c r="A29" s="23" t="s">
        <v>19</v>
      </c>
      <c r="B29" s="14" t="s">
        <v>17</v>
      </c>
      <c r="C29" s="70">
        <v>0</v>
      </c>
      <c r="D29" s="70">
        <v>0</v>
      </c>
      <c r="E29" s="70">
        <v>0</v>
      </c>
      <c r="F29" s="70">
        <v>0</v>
      </c>
      <c r="G29" s="70">
        <v>0</v>
      </c>
      <c r="H29" s="70">
        <v>0</v>
      </c>
      <c r="I29" s="70">
        <v>0</v>
      </c>
    </row>
    <row r="30" spans="1:11" ht="15.75" x14ac:dyDescent="0.25">
      <c r="A30" s="27"/>
      <c r="B30" s="26"/>
      <c r="C30" s="26"/>
      <c r="D30" s="26"/>
      <c r="E30" s="26"/>
      <c r="F30" s="26"/>
      <c r="G30" s="26"/>
      <c r="H30" s="26"/>
      <c r="I30" s="26"/>
    </row>
    <row r="31" spans="1:11" ht="15.75" x14ac:dyDescent="0.25">
      <c r="A31" s="27"/>
      <c r="B31" s="26"/>
      <c r="C31" s="26"/>
      <c r="D31" s="26"/>
      <c r="E31" s="26"/>
      <c r="F31" s="26"/>
      <c r="G31" s="26"/>
      <c r="H31" s="26"/>
      <c r="I31" s="26"/>
    </row>
    <row r="32" spans="1:11" ht="15.75" x14ac:dyDescent="0.25">
      <c r="A32" s="27"/>
      <c r="B32" s="26"/>
      <c r="C32" s="26"/>
      <c r="D32" s="26"/>
      <c r="E32" s="26"/>
      <c r="F32" s="26"/>
      <c r="G32" s="26"/>
      <c r="H32" s="26"/>
      <c r="I32" s="26"/>
    </row>
    <row r="33" spans="1:9" ht="15.75" x14ac:dyDescent="0.25">
      <c r="A33" s="27"/>
      <c r="B33" s="26"/>
      <c r="C33" s="26"/>
      <c r="D33" s="26"/>
      <c r="E33" s="26"/>
      <c r="F33" s="26"/>
      <c r="G33" s="26"/>
      <c r="H33" s="26"/>
      <c r="I33" s="26"/>
    </row>
    <row r="34" spans="1:9" ht="15.75" x14ac:dyDescent="0.25">
      <c r="A34" s="27"/>
      <c r="B34" s="26"/>
      <c r="C34" s="26"/>
      <c r="D34" s="26"/>
      <c r="E34" s="26"/>
      <c r="F34" s="26"/>
      <c r="G34" s="26"/>
      <c r="H34" s="26"/>
      <c r="I34" s="26"/>
    </row>
    <row r="35" spans="1:9" ht="15.75" x14ac:dyDescent="0.25">
      <c r="A35" s="27"/>
      <c r="B35" s="26"/>
      <c r="C35" s="26"/>
      <c r="D35" s="26"/>
      <c r="E35" s="26"/>
      <c r="F35" s="26"/>
      <c r="G35" s="26"/>
      <c r="H35" s="26"/>
      <c r="I35" s="26"/>
    </row>
    <row r="36" spans="1:9" ht="15.75" x14ac:dyDescent="0.25">
      <c r="A36" s="27"/>
      <c r="B36" s="26"/>
      <c r="C36" s="26"/>
      <c r="D36" s="26"/>
      <c r="E36" s="26"/>
      <c r="F36" s="26"/>
      <c r="G36" s="26"/>
      <c r="H36" s="26"/>
      <c r="I36" s="26"/>
    </row>
    <row r="37" spans="1:9" ht="15.75" x14ac:dyDescent="0.25">
      <c r="A37" s="27"/>
      <c r="B37" s="26"/>
      <c r="C37" s="26"/>
      <c r="D37" s="26"/>
      <c r="E37" s="26"/>
      <c r="F37" s="26"/>
      <c r="G37" s="26"/>
      <c r="H37" s="26"/>
      <c r="I37" s="26"/>
    </row>
    <row r="38" spans="1:9" ht="15.75" x14ac:dyDescent="0.25">
      <c r="A38" s="27"/>
      <c r="B38" s="26"/>
      <c r="C38" s="26"/>
      <c r="D38" s="26"/>
      <c r="E38" s="26"/>
      <c r="F38" s="26"/>
      <c r="G38" s="26"/>
      <c r="H38" s="26"/>
      <c r="I38" s="26"/>
    </row>
    <row r="39" spans="1:9" ht="15.75" x14ac:dyDescent="0.25">
      <c r="A39" s="27"/>
      <c r="B39" s="26"/>
      <c r="C39" s="26"/>
      <c r="D39" s="26"/>
      <c r="E39" s="26"/>
      <c r="F39" s="26"/>
      <c r="G39" s="26"/>
      <c r="H39" s="26"/>
      <c r="I39" s="26"/>
    </row>
    <row r="40" spans="1:9" ht="15.75" x14ac:dyDescent="0.25">
      <c r="A40" s="27"/>
      <c r="B40" s="26"/>
      <c r="C40" s="26"/>
      <c r="D40" s="26"/>
      <c r="E40" s="26"/>
      <c r="F40" s="26"/>
      <c r="G40" s="26"/>
      <c r="H40" s="26"/>
      <c r="I40" s="26"/>
    </row>
    <row r="41" spans="1:9" ht="15.75" x14ac:dyDescent="0.25">
      <c r="A41" s="27"/>
      <c r="B41" s="26"/>
      <c r="C41" s="26"/>
      <c r="D41" s="26"/>
      <c r="E41" s="26"/>
      <c r="F41" s="26"/>
      <c r="G41" s="26"/>
      <c r="H41" s="26"/>
      <c r="I41" s="26"/>
    </row>
    <row r="42" spans="1:9" ht="15.75" x14ac:dyDescent="0.25">
      <c r="A42" s="27"/>
      <c r="B42" s="26"/>
      <c r="C42" s="26"/>
      <c r="D42" s="26"/>
      <c r="E42" s="26"/>
      <c r="F42" s="26"/>
      <c r="G42" s="26"/>
      <c r="H42" s="26"/>
      <c r="I42" s="26"/>
    </row>
    <row r="43" spans="1:9" ht="15.75" x14ac:dyDescent="0.25">
      <c r="A43" s="27"/>
      <c r="B43" s="26"/>
      <c r="C43" s="26"/>
      <c r="D43" s="26"/>
      <c r="E43" s="26"/>
      <c r="F43" s="26"/>
      <c r="G43" s="26"/>
      <c r="H43" s="26"/>
      <c r="I43" s="26"/>
    </row>
    <row r="44" spans="1:9" ht="15.75" x14ac:dyDescent="0.25">
      <c r="A44" s="27"/>
      <c r="B44" s="26"/>
      <c r="C44" s="26"/>
      <c r="D44" s="26"/>
      <c r="E44" s="26"/>
      <c r="F44" s="26"/>
      <c r="G44" s="26"/>
      <c r="H44" s="26"/>
      <c r="I44" s="26"/>
    </row>
    <row r="45" spans="1:9" ht="15.75" x14ac:dyDescent="0.25">
      <c r="A45" s="27"/>
      <c r="B45" s="26"/>
      <c r="C45" s="26"/>
      <c r="D45" s="26"/>
      <c r="E45" s="26"/>
      <c r="F45" s="26"/>
      <c r="G45" s="26"/>
      <c r="H45" s="26"/>
      <c r="I45" s="26"/>
    </row>
    <row r="46" spans="1:9" ht="15.75" x14ac:dyDescent="0.25">
      <c r="A46" s="27"/>
      <c r="B46" s="26"/>
      <c r="C46" s="26"/>
      <c r="D46" s="26"/>
      <c r="E46" s="26"/>
      <c r="F46" s="26"/>
      <c r="G46" s="26"/>
      <c r="H46" s="26"/>
      <c r="I46" s="26"/>
    </row>
    <row r="47" spans="1:9" ht="15.75" x14ac:dyDescent="0.25">
      <c r="A47" s="27"/>
      <c r="B47" s="26"/>
      <c r="C47" s="26"/>
      <c r="D47" s="26"/>
      <c r="E47" s="26"/>
      <c r="F47" s="26"/>
      <c r="G47" s="26"/>
      <c r="H47" s="26"/>
      <c r="I47" s="26"/>
    </row>
    <row r="48" spans="1:9" ht="15.75" x14ac:dyDescent="0.25">
      <c r="A48" s="27"/>
      <c r="B48" s="26"/>
      <c r="C48" s="26"/>
      <c r="D48" s="26"/>
      <c r="E48" s="26"/>
      <c r="F48" s="26"/>
      <c r="G48" s="26"/>
      <c r="H48" s="26"/>
      <c r="I48" s="26"/>
    </row>
    <row r="49" spans="1:9" ht="15.75" x14ac:dyDescent="0.25">
      <c r="A49" s="27"/>
      <c r="B49" s="26"/>
      <c r="C49" s="26"/>
      <c r="D49" s="26"/>
      <c r="E49" s="26"/>
      <c r="F49" s="26"/>
      <c r="G49" s="26"/>
      <c r="H49" s="26"/>
      <c r="I49" s="26"/>
    </row>
    <row r="50" spans="1:9" ht="15.75" x14ac:dyDescent="0.25">
      <c r="A50" s="27"/>
      <c r="B50" s="26"/>
      <c r="C50" s="26"/>
      <c r="D50" s="26"/>
      <c r="E50" s="26"/>
      <c r="F50" s="26"/>
      <c r="G50" s="26"/>
      <c r="H50" s="26"/>
      <c r="I50" s="26"/>
    </row>
    <row r="51" spans="1:9" ht="15.75" x14ac:dyDescent="0.25">
      <c r="A51" s="27"/>
      <c r="B51" s="26"/>
      <c r="C51" s="26"/>
      <c r="D51" s="26"/>
      <c r="E51" s="26"/>
      <c r="F51" s="26"/>
      <c r="G51" s="26"/>
      <c r="H51" s="26"/>
      <c r="I51" s="26"/>
    </row>
    <row r="52" spans="1:9" ht="15.75" x14ac:dyDescent="0.25">
      <c r="A52" s="27"/>
      <c r="B52" s="26"/>
      <c r="C52" s="26"/>
      <c r="D52" s="26"/>
      <c r="E52" s="26"/>
      <c r="F52" s="26"/>
      <c r="G52" s="26"/>
      <c r="H52" s="26"/>
      <c r="I52" s="26"/>
    </row>
    <row r="53" spans="1:9" ht="15.75" x14ac:dyDescent="0.25">
      <c r="A53" s="27"/>
      <c r="B53" s="26"/>
      <c r="C53" s="26"/>
      <c r="D53" s="26"/>
      <c r="E53" s="26"/>
      <c r="F53" s="26"/>
      <c r="G53" s="26"/>
      <c r="H53" s="26"/>
      <c r="I53" s="26"/>
    </row>
    <row r="54" spans="1:9" ht="15.75" x14ac:dyDescent="0.25">
      <c r="A54" s="27"/>
      <c r="B54" s="26"/>
      <c r="C54" s="26"/>
      <c r="D54" s="26"/>
      <c r="E54" s="26"/>
      <c r="F54" s="26"/>
      <c r="G54" s="26"/>
      <c r="H54" s="26"/>
      <c r="I54" s="26"/>
    </row>
    <row r="55" spans="1:9" ht="15.75" x14ac:dyDescent="0.25">
      <c r="A55" s="27"/>
      <c r="B55" s="26"/>
      <c r="C55" s="26"/>
      <c r="D55" s="26"/>
      <c r="E55" s="26"/>
      <c r="F55" s="26"/>
      <c r="G55" s="26"/>
      <c r="H55" s="26"/>
      <c r="I55" s="26"/>
    </row>
    <row r="56" spans="1:9" ht="15.75" x14ac:dyDescent="0.25">
      <c r="A56" s="27"/>
      <c r="B56" s="26"/>
      <c r="C56" s="26"/>
      <c r="D56" s="26"/>
      <c r="E56" s="26"/>
      <c r="F56" s="26"/>
      <c r="G56" s="26"/>
      <c r="H56" s="26"/>
      <c r="I56" s="26"/>
    </row>
    <row r="57" spans="1:9" ht="15.75" x14ac:dyDescent="0.25">
      <c r="A57" s="27"/>
      <c r="B57" s="26"/>
      <c r="C57" s="26"/>
      <c r="D57" s="26"/>
      <c r="E57" s="26"/>
      <c r="F57" s="26"/>
      <c r="G57" s="26"/>
      <c r="H57" s="26"/>
      <c r="I57" s="26"/>
    </row>
    <row r="58" spans="1:9" ht="15.75" x14ac:dyDescent="0.25">
      <c r="A58" s="27"/>
      <c r="B58" s="26"/>
      <c r="C58" s="26"/>
      <c r="D58" s="26"/>
      <c r="E58" s="26"/>
      <c r="F58" s="26"/>
      <c r="G58" s="26"/>
      <c r="H58" s="26"/>
      <c r="I58" s="26"/>
    </row>
    <row r="59" spans="1:9" ht="15.75" x14ac:dyDescent="0.25">
      <c r="A59" s="27"/>
      <c r="B59" s="26"/>
      <c r="C59" s="26"/>
      <c r="D59" s="26"/>
      <c r="E59" s="26"/>
      <c r="F59" s="26"/>
      <c r="G59" s="26"/>
      <c r="H59" s="26"/>
      <c r="I59" s="26"/>
    </row>
    <row r="60" spans="1:9" ht="15.75" x14ac:dyDescent="0.25">
      <c r="A60" s="27"/>
      <c r="B60" s="26"/>
      <c r="C60" s="26"/>
      <c r="D60" s="26"/>
      <c r="E60" s="26"/>
      <c r="F60" s="26"/>
      <c r="G60" s="26"/>
      <c r="H60" s="26"/>
      <c r="I60" s="26"/>
    </row>
    <row r="61" spans="1:9" ht="15.75" x14ac:dyDescent="0.25">
      <c r="A61" s="27"/>
      <c r="B61" s="26"/>
      <c r="C61" s="26"/>
      <c r="D61" s="26"/>
      <c r="E61" s="26"/>
      <c r="F61" s="26"/>
      <c r="G61" s="26"/>
      <c r="H61" s="26"/>
      <c r="I61" s="26"/>
    </row>
    <row r="62" spans="1:9" ht="15.75" x14ac:dyDescent="0.25">
      <c r="A62" s="27"/>
      <c r="B62" s="26"/>
      <c r="C62" s="26"/>
      <c r="D62" s="26"/>
      <c r="E62" s="26"/>
      <c r="F62" s="26"/>
      <c r="G62" s="26"/>
      <c r="H62" s="26"/>
      <c r="I62" s="26"/>
    </row>
    <row r="63" spans="1:9" ht="15.75" x14ac:dyDescent="0.25">
      <c r="A63" s="27"/>
      <c r="B63" s="26"/>
      <c r="C63" s="26"/>
      <c r="D63" s="26"/>
      <c r="E63" s="26"/>
      <c r="F63" s="26"/>
      <c r="G63" s="26"/>
      <c r="H63" s="26"/>
      <c r="I63" s="26"/>
    </row>
    <row r="64" spans="1:9" ht="15.75" x14ac:dyDescent="0.25">
      <c r="A64" s="27"/>
      <c r="B64" s="26"/>
      <c r="C64" s="26"/>
      <c r="D64" s="26"/>
      <c r="E64" s="26"/>
      <c r="F64" s="26"/>
      <c r="G64" s="26"/>
      <c r="H64" s="26"/>
      <c r="I64" s="26"/>
    </row>
    <row r="65" spans="1:9" ht="15.75" x14ac:dyDescent="0.25">
      <c r="A65" s="27"/>
      <c r="B65" s="26"/>
      <c r="C65" s="26"/>
      <c r="D65" s="26"/>
      <c r="E65" s="26"/>
      <c r="F65" s="26"/>
      <c r="G65" s="26"/>
      <c r="H65" s="26"/>
      <c r="I65" s="26"/>
    </row>
    <row r="66" spans="1:9" ht="15.75" x14ac:dyDescent="0.25">
      <c r="A66" s="27"/>
      <c r="B66" s="26"/>
      <c r="C66" s="26"/>
      <c r="D66" s="26"/>
      <c r="E66" s="26"/>
      <c r="F66" s="26"/>
      <c r="G66" s="26"/>
      <c r="H66" s="26"/>
      <c r="I66" s="26"/>
    </row>
    <row r="67" spans="1:9" ht="15.75" x14ac:dyDescent="0.25">
      <c r="A67" s="27"/>
      <c r="B67" s="26"/>
      <c r="C67" s="26"/>
      <c r="D67" s="26"/>
      <c r="E67" s="26"/>
      <c r="F67" s="26"/>
      <c r="G67" s="26"/>
      <c r="H67" s="26"/>
      <c r="I67" s="26"/>
    </row>
    <row r="68" spans="1:9" ht="15.75" x14ac:dyDescent="0.25">
      <c r="A68" s="27"/>
      <c r="B68" s="26"/>
      <c r="C68" s="26"/>
      <c r="D68" s="26"/>
      <c r="E68" s="26"/>
      <c r="F68" s="26"/>
      <c r="G68" s="26"/>
      <c r="H68" s="26"/>
      <c r="I68" s="26"/>
    </row>
    <row r="69" spans="1:9" ht="15.75" x14ac:dyDescent="0.25">
      <c r="A69" s="27"/>
      <c r="B69" s="26"/>
      <c r="C69" s="26"/>
      <c r="D69" s="26"/>
      <c r="E69" s="26"/>
      <c r="F69" s="26"/>
      <c r="G69" s="26"/>
      <c r="H69" s="26"/>
      <c r="I69" s="26"/>
    </row>
    <row r="70" spans="1:9" ht="15.75" x14ac:dyDescent="0.25">
      <c r="A70" s="27"/>
      <c r="B70" s="26"/>
      <c r="C70" s="26"/>
      <c r="D70" s="26"/>
      <c r="E70" s="26"/>
      <c r="F70" s="26"/>
      <c r="G70" s="26"/>
      <c r="H70" s="26"/>
      <c r="I70" s="26"/>
    </row>
    <row r="71" spans="1:9" ht="15.75" x14ac:dyDescent="0.25">
      <c r="A71" s="27"/>
      <c r="B71" s="26"/>
      <c r="C71" s="26"/>
      <c r="D71" s="26"/>
      <c r="E71" s="26"/>
      <c r="F71" s="26"/>
      <c r="G71" s="26"/>
      <c r="H71" s="26"/>
      <c r="I71" s="26"/>
    </row>
    <row r="72" spans="1:9" ht="15.75" x14ac:dyDescent="0.25">
      <c r="A72" s="27"/>
      <c r="B72" s="26"/>
      <c r="C72" s="26"/>
      <c r="D72" s="26"/>
      <c r="E72" s="26"/>
      <c r="F72" s="26"/>
      <c r="G72" s="26"/>
      <c r="H72" s="26"/>
      <c r="I72" s="26"/>
    </row>
    <row r="73" spans="1:9" ht="15.75" x14ac:dyDescent="0.25">
      <c r="A73" s="27"/>
      <c r="B73" s="26"/>
      <c r="C73" s="26"/>
      <c r="D73" s="26"/>
      <c r="E73" s="26"/>
      <c r="F73" s="26"/>
      <c r="G73" s="26"/>
      <c r="H73" s="26"/>
      <c r="I73" s="26"/>
    </row>
    <row r="74" spans="1:9" ht="15.75" x14ac:dyDescent="0.25">
      <c r="A74" s="27"/>
      <c r="B74" s="26"/>
      <c r="C74" s="26"/>
      <c r="D74" s="26"/>
      <c r="E74" s="26"/>
      <c r="F74" s="26"/>
      <c r="G74" s="26"/>
      <c r="H74" s="26"/>
      <c r="I74" s="26"/>
    </row>
    <row r="75" spans="1:9" ht="15.75" x14ac:dyDescent="0.25">
      <c r="A75" s="27"/>
      <c r="B75" s="26"/>
      <c r="C75" s="26"/>
      <c r="D75" s="26"/>
      <c r="E75" s="26"/>
      <c r="F75" s="26"/>
      <c r="G75" s="26"/>
      <c r="H75" s="26"/>
      <c r="I75" s="26"/>
    </row>
    <row r="76" spans="1:9" ht="15.75" x14ac:dyDescent="0.25">
      <c r="A76" s="27"/>
      <c r="B76" s="26"/>
      <c r="C76" s="26"/>
      <c r="D76" s="26"/>
      <c r="E76" s="26"/>
      <c r="F76" s="26"/>
      <c r="G76" s="26"/>
      <c r="H76" s="26"/>
      <c r="I76" s="26"/>
    </row>
    <row r="77" spans="1:9" ht="15.75" x14ac:dyDescent="0.25">
      <c r="A77" s="27"/>
      <c r="B77" s="26"/>
      <c r="C77" s="26"/>
      <c r="D77" s="26"/>
      <c r="E77" s="26"/>
      <c r="F77" s="26"/>
      <c r="G77" s="26"/>
      <c r="H77" s="26"/>
      <c r="I77" s="26"/>
    </row>
    <row r="78" spans="1:9" ht="15.75" x14ac:dyDescent="0.25">
      <c r="A78" s="27"/>
      <c r="B78" s="26"/>
      <c r="C78" s="26"/>
      <c r="D78" s="26"/>
      <c r="E78" s="26"/>
      <c r="F78" s="26"/>
      <c r="G78" s="26"/>
      <c r="H78" s="26"/>
      <c r="I78" s="26"/>
    </row>
    <row r="79" spans="1:9" ht="15.75" x14ac:dyDescent="0.25">
      <c r="A79" s="27"/>
      <c r="B79" s="26"/>
      <c r="C79" s="26"/>
      <c r="D79" s="26"/>
      <c r="E79" s="26"/>
      <c r="F79" s="26"/>
      <c r="G79" s="26"/>
      <c r="H79" s="26"/>
      <c r="I79" s="26"/>
    </row>
    <row r="80" spans="1:9" ht="15.75" x14ac:dyDescent="0.25">
      <c r="A80" s="27"/>
      <c r="B80" s="26"/>
      <c r="C80" s="26"/>
      <c r="D80" s="26"/>
      <c r="E80" s="26"/>
      <c r="F80" s="26"/>
      <c r="G80" s="26"/>
      <c r="H80" s="26"/>
      <c r="I80" s="26"/>
    </row>
    <row r="81" spans="1:9" ht="15.75" x14ac:dyDescent="0.25">
      <c r="A81" s="27"/>
      <c r="B81" s="26"/>
      <c r="C81" s="26"/>
      <c r="D81" s="26"/>
      <c r="E81" s="26"/>
      <c r="F81" s="26"/>
      <c r="G81" s="26"/>
      <c r="H81" s="26"/>
      <c r="I81" s="26"/>
    </row>
    <row r="82" spans="1:9" ht="15.75" x14ac:dyDescent="0.25">
      <c r="A82" s="27"/>
      <c r="B82" s="26"/>
      <c r="C82" s="26"/>
      <c r="D82" s="26"/>
      <c r="E82" s="26"/>
      <c r="F82" s="26"/>
      <c r="G82" s="26"/>
      <c r="H82" s="26"/>
      <c r="I82" s="26"/>
    </row>
    <row r="83" spans="1:9" ht="15.75" x14ac:dyDescent="0.25">
      <c r="A83" s="27"/>
      <c r="B83" s="26"/>
      <c r="C83" s="26"/>
      <c r="D83" s="26"/>
      <c r="E83" s="26"/>
      <c r="F83" s="26"/>
      <c r="G83" s="26"/>
      <c r="H83" s="26"/>
      <c r="I83" s="26"/>
    </row>
    <row r="84" spans="1:9" ht="15.75" x14ac:dyDescent="0.25">
      <c r="A84" s="27"/>
      <c r="B84" s="26"/>
      <c r="C84" s="26"/>
      <c r="D84" s="26"/>
      <c r="E84" s="26"/>
      <c r="F84" s="26"/>
      <c r="G84" s="26"/>
      <c r="H84" s="26"/>
      <c r="I84" s="26"/>
    </row>
    <row r="85" spans="1:9" ht="15.75" x14ac:dyDescent="0.25">
      <c r="A85" s="27"/>
      <c r="B85" s="26"/>
      <c r="C85" s="26"/>
      <c r="D85" s="26"/>
      <c r="E85" s="26"/>
      <c r="F85" s="26"/>
      <c r="G85" s="26"/>
      <c r="H85" s="26"/>
      <c r="I85" s="26"/>
    </row>
    <row r="86" spans="1:9" ht="15.75" x14ac:dyDescent="0.25">
      <c r="A86" s="27"/>
      <c r="B86" s="26"/>
      <c r="C86" s="26"/>
      <c r="D86" s="26"/>
      <c r="E86" s="26"/>
      <c r="F86" s="26"/>
      <c r="G86" s="26"/>
      <c r="H86" s="26"/>
      <c r="I86" s="26"/>
    </row>
    <row r="87" spans="1:9" ht="15.75" x14ac:dyDescent="0.25">
      <c r="A87" s="27"/>
      <c r="B87" s="26"/>
      <c r="C87" s="26"/>
      <c r="D87" s="26"/>
      <c r="E87" s="26"/>
      <c r="F87" s="26"/>
      <c r="G87" s="26"/>
      <c r="H87" s="26"/>
      <c r="I87" s="26"/>
    </row>
    <row r="88" spans="1:9" ht="15.75" x14ac:dyDescent="0.25">
      <c r="A88" s="27"/>
      <c r="B88" s="26"/>
      <c r="C88" s="26"/>
      <c r="D88" s="26"/>
      <c r="E88" s="26"/>
      <c r="F88" s="26"/>
      <c r="G88" s="26"/>
      <c r="H88" s="26"/>
      <c r="I88" s="26"/>
    </row>
    <row r="89" spans="1:9" ht="15.75" x14ac:dyDescent="0.25">
      <c r="A89" s="27"/>
      <c r="B89" s="26"/>
      <c r="C89" s="26"/>
      <c r="D89" s="26"/>
      <c r="E89" s="26"/>
      <c r="F89" s="26"/>
      <c r="G89" s="26"/>
      <c r="H89" s="26"/>
      <c r="I89" s="26"/>
    </row>
    <row r="90" spans="1:9" ht="15.75" x14ac:dyDescent="0.25">
      <c r="A90" s="27"/>
      <c r="B90" s="26"/>
      <c r="C90" s="26"/>
      <c r="D90" s="26"/>
      <c r="E90" s="26"/>
      <c r="F90" s="26"/>
      <c r="G90" s="26"/>
      <c r="H90" s="26"/>
      <c r="I90" s="26"/>
    </row>
    <row r="91" spans="1:9" ht="15.75" x14ac:dyDescent="0.25">
      <c r="A91" s="27"/>
      <c r="B91" s="26"/>
      <c r="C91" s="26"/>
      <c r="D91" s="26"/>
      <c r="E91" s="26"/>
      <c r="F91" s="26"/>
      <c r="G91" s="26"/>
      <c r="H91" s="26"/>
      <c r="I91" s="26"/>
    </row>
    <row r="92" spans="1:9" ht="15.75" x14ac:dyDescent="0.25">
      <c r="A92" s="27"/>
      <c r="B92" s="26"/>
      <c r="C92" s="26"/>
      <c r="D92" s="26"/>
      <c r="E92" s="26"/>
      <c r="F92" s="26"/>
      <c r="G92" s="26"/>
      <c r="H92" s="26"/>
      <c r="I92" s="26"/>
    </row>
    <row r="93" spans="1:9" ht="15.75" x14ac:dyDescent="0.25">
      <c r="A93" s="27"/>
      <c r="B93" s="26"/>
      <c r="C93" s="26"/>
      <c r="D93" s="26"/>
      <c r="E93" s="26"/>
      <c r="F93" s="26"/>
      <c r="G93" s="26"/>
      <c r="H93" s="26"/>
      <c r="I93" s="26"/>
    </row>
    <row r="94" spans="1:9" ht="15.75" x14ac:dyDescent="0.25">
      <c r="A94" s="27"/>
      <c r="B94" s="26"/>
      <c r="C94" s="26"/>
      <c r="D94" s="26"/>
      <c r="E94" s="26"/>
      <c r="F94" s="26"/>
      <c r="G94" s="26"/>
      <c r="H94" s="26"/>
      <c r="I94" s="26"/>
    </row>
    <row r="95" spans="1:9" ht="15.75" x14ac:dyDescent="0.25">
      <c r="A95" s="27"/>
      <c r="B95" s="26"/>
      <c r="C95" s="26"/>
      <c r="D95" s="26"/>
      <c r="E95" s="26"/>
      <c r="F95" s="26"/>
      <c r="G95" s="26"/>
      <c r="H95" s="26"/>
      <c r="I95" s="26"/>
    </row>
    <row r="96" spans="1:9" ht="15.75" x14ac:dyDescent="0.25">
      <c r="A96" s="27"/>
      <c r="B96" s="26"/>
      <c r="C96" s="26"/>
      <c r="D96" s="26"/>
      <c r="E96" s="26"/>
      <c r="F96" s="26"/>
      <c r="G96" s="26"/>
      <c r="H96" s="26"/>
      <c r="I96" s="26"/>
    </row>
    <row r="97" spans="1:9" ht="15.75" x14ac:dyDescent="0.25">
      <c r="A97" s="27"/>
      <c r="B97" s="26"/>
      <c r="C97" s="26"/>
      <c r="D97" s="26"/>
      <c r="E97" s="26"/>
      <c r="F97" s="26"/>
      <c r="G97" s="26"/>
      <c r="H97" s="26"/>
      <c r="I97" s="26"/>
    </row>
    <row r="98" spans="1:9" ht="15.75" x14ac:dyDescent="0.25">
      <c r="A98" s="27"/>
      <c r="B98" s="26"/>
      <c r="C98" s="26"/>
      <c r="D98" s="26"/>
      <c r="E98" s="26"/>
      <c r="F98" s="26"/>
      <c r="G98" s="26"/>
      <c r="H98" s="26"/>
      <c r="I98" s="26"/>
    </row>
    <row r="99" spans="1:9" ht="15.75" x14ac:dyDescent="0.25">
      <c r="A99" s="27"/>
      <c r="B99" s="26"/>
      <c r="C99" s="26"/>
      <c r="D99" s="26"/>
      <c r="E99" s="26"/>
      <c r="F99" s="26"/>
      <c r="G99" s="26"/>
      <c r="H99" s="26"/>
      <c r="I99" s="26"/>
    </row>
    <row r="100" spans="1:9" ht="15.75" x14ac:dyDescent="0.25">
      <c r="A100" s="27"/>
      <c r="B100" s="26"/>
      <c r="C100" s="26"/>
      <c r="D100" s="26"/>
      <c r="E100" s="26"/>
      <c r="F100" s="26"/>
      <c r="G100" s="26"/>
      <c r="H100" s="26"/>
      <c r="I100" s="26"/>
    </row>
    <row r="101" spans="1:9" ht="15.75" x14ac:dyDescent="0.25">
      <c r="A101" s="27"/>
      <c r="B101" s="26"/>
      <c r="C101" s="26"/>
      <c r="D101" s="26"/>
      <c r="E101" s="26"/>
      <c r="F101" s="26"/>
      <c r="G101" s="26"/>
      <c r="H101" s="26"/>
      <c r="I101" s="26"/>
    </row>
    <row r="102" spans="1:9" ht="15.75" x14ac:dyDescent="0.25">
      <c r="A102" s="27"/>
      <c r="B102" s="26"/>
      <c r="C102" s="26"/>
      <c r="D102" s="26"/>
      <c r="E102" s="26"/>
      <c r="F102" s="26"/>
      <c r="G102" s="26"/>
      <c r="H102" s="26"/>
      <c r="I102" s="26"/>
    </row>
    <row r="103" spans="1:9" ht="15.75" x14ac:dyDescent="0.25">
      <c r="A103" s="27"/>
      <c r="B103" s="26"/>
      <c r="C103" s="26"/>
      <c r="D103" s="26"/>
      <c r="E103" s="26"/>
      <c r="F103" s="26"/>
      <c r="G103" s="26"/>
      <c r="H103" s="26"/>
      <c r="I103" s="26"/>
    </row>
    <row r="104" spans="1:9" ht="15.75" x14ac:dyDescent="0.25">
      <c r="A104" s="27"/>
      <c r="B104" s="26"/>
      <c r="C104" s="26"/>
      <c r="D104" s="26"/>
      <c r="E104" s="26"/>
      <c r="F104" s="26"/>
      <c r="G104" s="26"/>
      <c r="H104" s="26"/>
      <c r="I104" s="26"/>
    </row>
    <row r="105" spans="1:9" ht="15.75" x14ac:dyDescent="0.25">
      <c r="A105" s="27"/>
      <c r="B105" s="26"/>
      <c r="C105" s="26"/>
      <c r="D105" s="26"/>
      <c r="E105" s="26"/>
      <c r="F105" s="26"/>
      <c r="G105" s="26"/>
      <c r="H105" s="26"/>
      <c r="I105" s="26"/>
    </row>
  </sheetData>
  <mergeCells count="7">
    <mergeCell ref="A14:I14"/>
    <mergeCell ref="G1:I1"/>
    <mergeCell ref="F2:I2"/>
    <mergeCell ref="A4:I4"/>
    <mergeCell ref="A6:A7"/>
    <mergeCell ref="B6:B7"/>
    <mergeCell ref="C6:I6"/>
  </mergeCells>
  <pageMargins left="0.31496062992125984" right="0.31496062992125984" top="0.74803149606299213" bottom="0.74803149606299213" header="0.31496062992125984" footer="0.31496062992125984"/>
  <pageSetup paperSize="9" scale="9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0"/>
  <sheetViews>
    <sheetView view="pageBreakPreview" zoomScale="85" zoomScaleNormal="100" zoomScaleSheetLayoutView="85" workbookViewId="0">
      <selection activeCell="C15" sqref="C15"/>
    </sheetView>
  </sheetViews>
  <sheetFormatPr defaultRowHeight="15" x14ac:dyDescent="0.25"/>
  <cols>
    <col min="1" max="1" width="9.140625" style="18"/>
    <col min="2" max="2" width="33.85546875" customWidth="1"/>
    <col min="3" max="3" width="14.7109375" customWidth="1"/>
    <col min="4" max="4" width="12.7109375" customWidth="1"/>
    <col min="5" max="5" width="13" customWidth="1"/>
    <col min="6" max="6" width="11.5703125" customWidth="1"/>
    <col min="7" max="7" width="11.28515625" customWidth="1"/>
    <col min="8" max="8" width="12.85546875" customWidth="1"/>
    <col min="9" max="9" width="14.5703125" customWidth="1"/>
    <col min="11" max="11" width="13.7109375" bestFit="1" customWidth="1"/>
    <col min="12" max="12" width="9.5703125" bestFit="1" customWidth="1"/>
  </cols>
  <sheetData>
    <row r="1" spans="1:11" ht="15.75" x14ac:dyDescent="0.25">
      <c r="F1" s="34"/>
      <c r="G1" s="132" t="s">
        <v>71</v>
      </c>
      <c r="H1" s="132"/>
      <c r="I1" s="132"/>
    </row>
    <row r="2" spans="1:11" ht="15.75" x14ac:dyDescent="0.25">
      <c r="F2" s="132" t="s">
        <v>72</v>
      </c>
      <c r="G2" s="132"/>
      <c r="H2" s="132"/>
      <c r="I2" s="132"/>
    </row>
    <row r="4" spans="1:11" ht="50.25" customHeight="1" x14ac:dyDescent="0.25">
      <c r="A4" s="121" t="s">
        <v>73</v>
      </c>
      <c r="B4" s="121"/>
      <c r="C4" s="121"/>
      <c r="D4" s="121"/>
      <c r="E4" s="121"/>
      <c r="F4" s="121"/>
      <c r="G4" s="121"/>
      <c r="H4" s="121"/>
      <c r="I4" s="121"/>
    </row>
    <row r="5" spans="1:11" ht="18.75" hidden="1" x14ac:dyDescent="0.25">
      <c r="A5" s="22"/>
      <c r="B5" s="3"/>
      <c r="C5" s="3"/>
      <c r="D5" s="3"/>
      <c r="E5" s="3"/>
      <c r="F5" s="3"/>
      <c r="G5" s="3"/>
      <c r="H5" s="3"/>
      <c r="I5" s="3"/>
    </row>
    <row r="6" spans="1:11" ht="24.75" customHeight="1" x14ac:dyDescent="0.25">
      <c r="A6" s="104" t="s">
        <v>18</v>
      </c>
      <c r="B6" s="122" t="s">
        <v>11</v>
      </c>
      <c r="C6" s="122" t="s">
        <v>12</v>
      </c>
      <c r="D6" s="122"/>
      <c r="E6" s="122"/>
      <c r="F6" s="122"/>
      <c r="G6" s="122"/>
      <c r="H6" s="122"/>
      <c r="I6" s="122"/>
    </row>
    <row r="7" spans="1:11" ht="24" customHeight="1" x14ac:dyDescent="0.25">
      <c r="A7" s="133"/>
      <c r="B7" s="122"/>
      <c r="C7" s="37">
        <v>2025</v>
      </c>
      <c r="D7" s="37">
        <v>2026</v>
      </c>
      <c r="E7" s="37">
        <v>2027</v>
      </c>
      <c r="F7" s="37">
        <v>2028</v>
      </c>
      <c r="G7" s="37">
        <v>2029</v>
      </c>
      <c r="H7" s="37">
        <v>2030</v>
      </c>
      <c r="I7" s="37" t="s">
        <v>0</v>
      </c>
    </row>
    <row r="8" spans="1:11" ht="15.75" x14ac:dyDescent="0.25">
      <c r="A8" s="19">
        <v>1</v>
      </c>
      <c r="B8" s="4">
        <v>2</v>
      </c>
      <c r="C8" s="38">
        <v>3</v>
      </c>
      <c r="D8" s="38">
        <v>4</v>
      </c>
      <c r="E8" s="38">
        <v>5</v>
      </c>
      <c r="F8" s="38">
        <v>6</v>
      </c>
      <c r="G8" s="38">
        <v>7</v>
      </c>
      <c r="H8" s="38">
        <v>8</v>
      </c>
      <c r="I8" s="38">
        <v>9</v>
      </c>
    </row>
    <row r="9" spans="1:11" ht="15.75" x14ac:dyDescent="0.25">
      <c r="A9" s="23">
        <v>1</v>
      </c>
      <c r="B9" s="5" t="s">
        <v>13</v>
      </c>
      <c r="C9" s="69">
        <f t="shared" ref="C9:F10" si="0">C15</f>
        <v>60833.854169999999</v>
      </c>
      <c r="D9" s="69">
        <f t="shared" si="0"/>
        <v>0</v>
      </c>
      <c r="E9" s="69">
        <f t="shared" si="0"/>
        <v>0</v>
      </c>
      <c r="F9" s="69">
        <f t="shared" si="0"/>
        <v>0</v>
      </c>
      <c r="G9" s="69">
        <f t="shared" ref="G9:I10" si="1">G15</f>
        <v>0</v>
      </c>
      <c r="H9" s="69">
        <f t="shared" si="1"/>
        <v>0</v>
      </c>
      <c r="I9" s="69">
        <f t="shared" si="1"/>
        <v>60833.854169999999</v>
      </c>
    </row>
    <row r="10" spans="1:11" ht="15.75" x14ac:dyDescent="0.25">
      <c r="A10" s="23" t="s">
        <v>5</v>
      </c>
      <c r="B10" s="7" t="s">
        <v>14</v>
      </c>
      <c r="C10" s="69">
        <f>SUM(C16)</f>
        <v>2433.3541700000001</v>
      </c>
      <c r="D10" s="69">
        <f t="shared" si="0"/>
        <v>0</v>
      </c>
      <c r="E10" s="69">
        <f t="shared" si="0"/>
        <v>0</v>
      </c>
      <c r="F10" s="69">
        <f t="shared" si="0"/>
        <v>0</v>
      </c>
      <c r="G10" s="69">
        <f t="shared" si="1"/>
        <v>0</v>
      </c>
      <c r="H10" s="69">
        <f t="shared" si="1"/>
        <v>0</v>
      </c>
      <c r="I10" s="69">
        <f t="shared" si="1"/>
        <v>2433.3541700000001</v>
      </c>
    </row>
    <row r="11" spans="1:11" ht="15.75" x14ac:dyDescent="0.25">
      <c r="A11" s="23" t="s">
        <v>6</v>
      </c>
      <c r="B11" s="14" t="s">
        <v>15</v>
      </c>
      <c r="C11" s="69" t="s">
        <v>20</v>
      </c>
      <c r="D11" s="69" t="s">
        <v>20</v>
      </c>
      <c r="E11" s="69" t="s">
        <v>20</v>
      </c>
      <c r="F11" s="69" t="s">
        <v>20</v>
      </c>
      <c r="G11" s="69" t="s">
        <v>20</v>
      </c>
      <c r="H11" s="69" t="s">
        <v>20</v>
      </c>
      <c r="I11" s="70" t="s">
        <v>20</v>
      </c>
      <c r="K11" s="31"/>
    </row>
    <row r="12" spans="1:11" ht="15.75" x14ac:dyDescent="0.25">
      <c r="A12" s="23" t="s">
        <v>7</v>
      </c>
      <c r="B12" s="14" t="s">
        <v>16</v>
      </c>
      <c r="C12" s="69">
        <f>SUM(C18)</f>
        <v>58400.5</v>
      </c>
      <c r="D12" s="69">
        <f>D18</f>
        <v>0</v>
      </c>
      <c r="E12" s="69">
        <f t="shared" ref="E12:I12" si="2">E18</f>
        <v>0</v>
      </c>
      <c r="F12" s="69">
        <f t="shared" si="2"/>
        <v>0</v>
      </c>
      <c r="G12" s="69">
        <f t="shared" si="2"/>
        <v>0</v>
      </c>
      <c r="H12" s="69">
        <f t="shared" si="2"/>
        <v>0</v>
      </c>
      <c r="I12" s="69">
        <f t="shared" si="2"/>
        <v>58400.5</v>
      </c>
      <c r="K12" s="31"/>
    </row>
    <row r="13" spans="1:11" ht="15.75" x14ac:dyDescent="0.25">
      <c r="A13" s="23" t="s">
        <v>8</v>
      </c>
      <c r="B13" s="14" t="s">
        <v>17</v>
      </c>
      <c r="C13" s="69">
        <f>C19</f>
        <v>0</v>
      </c>
      <c r="D13" s="69">
        <f t="shared" ref="D13:I13" si="3">D19</f>
        <v>0</v>
      </c>
      <c r="E13" s="69">
        <f t="shared" si="3"/>
        <v>0</v>
      </c>
      <c r="F13" s="69">
        <f t="shared" si="3"/>
        <v>0</v>
      </c>
      <c r="G13" s="69">
        <f t="shared" si="3"/>
        <v>0</v>
      </c>
      <c r="H13" s="69">
        <f t="shared" si="3"/>
        <v>0</v>
      </c>
      <c r="I13" s="69">
        <f t="shared" si="3"/>
        <v>0</v>
      </c>
      <c r="K13" s="30"/>
    </row>
    <row r="14" spans="1:11" s="18" customFormat="1" ht="36.75" customHeight="1" x14ac:dyDescent="0.25">
      <c r="A14" s="131" t="s">
        <v>61</v>
      </c>
      <c r="B14" s="131"/>
      <c r="C14" s="131"/>
      <c r="D14" s="131"/>
      <c r="E14" s="131"/>
      <c r="F14" s="131"/>
      <c r="G14" s="131"/>
      <c r="H14" s="131"/>
      <c r="I14" s="131"/>
      <c r="K14" s="32"/>
    </row>
    <row r="15" spans="1:11" ht="94.5" x14ac:dyDescent="0.25">
      <c r="A15" s="23" t="s">
        <v>5</v>
      </c>
      <c r="B15" s="76" t="s">
        <v>120</v>
      </c>
      <c r="C15" s="69">
        <f t="shared" ref="C15:H15" si="4">SUM(C16:C19)</f>
        <v>60833.854169999999</v>
      </c>
      <c r="D15" s="69">
        <f t="shared" si="4"/>
        <v>0</v>
      </c>
      <c r="E15" s="69">
        <f t="shared" si="4"/>
        <v>0</v>
      </c>
      <c r="F15" s="69">
        <f t="shared" si="4"/>
        <v>0</v>
      </c>
      <c r="G15" s="69">
        <f t="shared" si="4"/>
        <v>0</v>
      </c>
      <c r="H15" s="69">
        <f t="shared" si="4"/>
        <v>0</v>
      </c>
      <c r="I15" s="70">
        <f t="shared" ref="I15:I18" si="5">SUM(C15:H15)</f>
        <v>60833.854169999999</v>
      </c>
    </row>
    <row r="16" spans="1:11" ht="15.75" x14ac:dyDescent="0.25">
      <c r="A16" s="23" t="s">
        <v>9</v>
      </c>
      <c r="B16" s="7" t="s">
        <v>14</v>
      </c>
      <c r="C16" s="71">
        <f>933.35417+1500</f>
        <v>2433.3541700000001</v>
      </c>
      <c r="D16" s="71">
        <v>0</v>
      </c>
      <c r="E16" s="71">
        <v>0</v>
      </c>
      <c r="F16" s="71">
        <v>0</v>
      </c>
      <c r="G16" s="71">
        <v>0</v>
      </c>
      <c r="H16" s="71">
        <v>0</v>
      </c>
      <c r="I16" s="72">
        <f>SUM(C16:H16)</f>
        <v>2433.3541700000001</v>
      </c>
      <c r="J16" s="40"/>
      <c r="K16" s="39"/>
    </row>
    <row r="17" spans="1:11" ht="15.75" x14ac:dyDescent="0.25">
      <c r="A17" s="23" t="s">
        <v>10</v>
      </c>
      <c r="B17" s="14" t="s">
        <v>15</v>
      </c>
      <c r="C17" s="70">
        <v>0</v>
      </c>
      <c r="D17" s="73">
        <v>0</v>
      </c>
      <c r="E17" s="73">
        <v>0</v>
      </c>
      <c r="F17" s="73">
        <v>0</v>
      </c>
      <c r="G17" s="73">
        <v>0</v>
      </c>
      <c r="H17" s="73">
        <v>0</v>
      </c>
      <c r="I17" s="70">
        <f t="shared" si="5"/>
        <v>0</v>
      </c>
    </row>
    <row r="18" spans="1:11" ht="15.75" x14ac:dyDescent="0.25">
      <c r="A18" s="23" t="s">
        <v>19</v>
      </c>
      <c r="B18" s="14" t="s">
        <v>16</v>
      </c>
      <c r="C18" s="70">
        <f>22400.5+36000</f>
        <v>58400.5</v>
      </c>
      <c r="D18" s="69">
        <v>0</v>
      </c>
      <c r="E18" s="69">
        <v>0</v>
      </c>
      <c r="F18" s="69">
        <v>0</v>
      </c>
      <c r="G18" s="69">
        <v>0</v>
      </c>
      <c r="H18" s="69">
        <v>0</v>
      </c>
      <c r="I18" s="70">
        <f t="shared" si="5"/>
        <v>58400.5</v>
      </c>
      <c r="K18" s="30"/>
    </row>
    <row r="19" spans="1:11" ht="15.75" x14ac:dyDescent="0.25">
      <c r="A19" s="23" t="s">
        <v>19</v>
      </c>
      <c r="B19" s="14" t="s">
        <v>17</v>
      </c>
      <c r="C19" s="70">
        <v>0</v>
      </c>
      <c r="D19" s="70">
        <v>0</v>
      </c>
      <c r="E19" s="70">
        <v>0</v>
      </c>
      <c r="F19" s="70">
        <v>0</v>
      </c>
      <c r="G19" s="70">
        <v>0</v>
      </c>
      <c r="H19" s="70">
        <v>0</v>
      </c>
      <c r="I19" s="70">
        <v>0</v>
      </c>
    </row>
    <row r="20" spans="1:11" ht="15.75" x14ac:dyDescent="0.25">
      <c r="A20" s="27"/>
      <c r="B20" s="26"/>
      <c r="C20" s="26"/>
      <c r="D20" s="26"/>
      <c r="E20" s="26"/>
      <c r="F20" s="26"/>
      <c r="G20" s="26"/>
      <c r="H20" s="26"/>
      <c r="I20" s="26"/>
    </row>
    <row r="21" spans="1:11" ht="15.75" x14ac:dyDescent="0.25">
      <c r="A21" s="27"/>
      <c r="B21" s="26"/>
      <c r="C21" s="26"/>
      <c r="D21" s="26"/>
      <c r="E21" s="26"/>
      <c r="F21" s="26"/>
      <c r="G21" s="26"/>
      <c r="H21" s="26"/>
      <c r="I21" s="26"/>
    </row>
    <row r="22" spans="1:11" ht="15.75" x14ac:dyDescent="0.25">
      <c r="A22" s="27"/>
      <c r="B22" s="26"/>
      <c r="C22" s="33"/>
      <c r="D22" s="26"/>
      <c r="E22" s="26"/>
      <c r="F22" s="26"/>
      <c r="G22" s="26"/>
      <c r="H22" s="26"/>
      <c r="I22" s="26"/>
    </row>
    <row r="23" spans="1:11" ht="15.75" x14ac:dyDescent="0.25">
      <c r="A23" s="27"/>
      <c r="B23" s="26"/>
      <c r="C23" s="26"/>
      <c r="D23" s="26"/>
      <c r="E23" s="26"/>
      <c r="F23" s="26"/>
      <c r="G23" s="26"/>
      <c r="H23" s="26"/>
      <c r="I23" s="26"/>
    </row>
    <row r="24" spans="1:11" ht="15.75" x14ac:dyDescent="0.25">
      <c r="A24" s="27"/>
      <c r="B24" s="26"/>
      <c r="C24" s="26"/>
      <c r="D24" s="26"/>
      <c r="E24" s="26"/>
      <c r="F24" s="26"/>
      <c r="G24" s="26"/>
      <c r="H24" s="26"/>
      <c r="I24" s="26"/>
    </row>
    <row r="25" spans="1:11" ht="15.75" x14ac:dyDescent="0.25">
      <c r="A25" s="27"/>
      <c r="B25" s="26"/>
      <c r="C25" s="26"/>
      <c r="D25" s="26"/>
      <c r="E25" s="26"/>
      <c r="F25" s="26"/>
      <c r="G25" s="26"/>
      <c r="H25" s="26"/>
      <c r="I25" s="26"/>
    </row>
    <row r="26" spans="1:11" ht="15.75" x14ac:dyDescent="0.25">
      <c r="A26" s="27"/>
      <c r="B26" s="26"/>
      <c r="C26" s="26"/>
      <c r="D26" s="26"/>
      <c r="E26" s="26"/>
      <c r="F26" s="26"/>
      <c r="G26" s="26"/>
      <c r="H26" s="26"/>
      <c r="I26" s="26"/>
    </row>
    <row r="27" spans="1:11" ht="15.75" x14ac:dyDescent="0.25">
      <c r="A27" s="27"/>
      <c r="B27" s="26"/>
      <c r="C27" s="26"/>
      <c r="D27" s="26"/>
      <c r="E27" s="26"/>
      <c r="F27" s="26"/>
      <c r="G27" s="26"/>
      <c r="H27" s="26"/>
      <c r="I27" s="26"/>
    </row>
    <row r="28" spans="1:11" ht="15.75" x14ac:dyDescent="0.25">
      <c r="A28" s="27"/>
      <c r="B28" s="26"/>
      <c r="C28" s="26"/>
      <c r="D28" s="26"/>
      <c r="E28" s="26"/>
      <c r="F28" s="26"/>
      <c r="G28" s="26"/>
      <c r="H28" s="26"/>
      <c r="I28" s="26"/>
    </row>
    <row r="29" spans="1:11" ht="15.75" x14ac:dyDescent="0.25">
      <c r="A29" s="27"/>
      <c r="B29" s="26"/>
      <c r="C29" s="26"/>
      <c r="D29" s="26"/>
      <c r="E29" s="26"/>
      <c r="F29" s="26"/>
      <c r="G29" s="26"/>
      <c r="H29" s="26"/>
      <c r="I29" s="26"/>
    </row>
    <row r="30" spans="1:11" ht="15.75" x14ac:dyDescent="0.25">
      <c r="A30" s="27"/>
      <c r="B30" s="26"/>
      <c r="C30" s="26"/>
      <c r="D30" s="26"/>
      <c r="E30" s="26"/>
      <c r="F30" s="26"/>
      <c r="G30" s="26"/>
      <c r="H30" s="26"/>
      <c r="I30" s="26"/>
    </row>
    <row r="31" spans="1:11" ht="15.75" x14ac:dyDescent="0.25">
      <c r="A31" s="27"/>
      <c r="B31" s="26"/>
      <c r="C31" s="26"/>
      <c r="D31" s="26"/>
      <c r="E31" s="26"/>
      <c r="F31" s="26"/>
      <c r="G31" s="26"/>
      <c r="H31" s="26"/>
      <c r="I31" s="26"/>
    </row>
    <row r="32" spans="1:11" ht="15.75" x14ac:dyDescent="0.25">
      <c r="A32" s="27"/>
      <c r="B32" s="26"/>
      <c r="C32" s="26"/>
      <c r="D32" s="26"/>
      <c r="E32" s="26"/>
      <c r="F32" s="26"/>
      <c r="G32" s="26"/>
      <c r="H32" s="26"/>
      <c r="I32" s="26"/>
    </row>
    <row r="33" spans="1:9" ht="15.75" x14ac:dyDescent="0.25">
      <c r="A33" s="27"/>
      <c r="B33" s="26"/>
      <c r="C33" s="26"/>
      <c r="D33" s="26"/>
      <c r="E33" s="26"/>
      <c r="F33" s="26"/>
      <c r="G33" s="26"/>
      <c r="H33" s="26"/>
      <c r="I33" s="26"/>
    </row>
    <row r="34" spans="1:9" ht="15.75" x14ac:dyDescent="0.25">
      <c r="A34" s="27"/>
      <c r="B34" s="26"/>
      <c r="C34" s="26"/>
      <c r="D34" s="26"/>
      <c r="E34" s="26"/>
      <c r="F34" s="26"/>
      <c r="G34" s="26"/>
      <c r="H34" s="26"/>
      <c r="I34" s="26"/>
    </row>
    <row r="35" spans="1:9" ht="15.75" x14ac:dyDescent="0.25">
      <c r="A35" s="27"/>
      <c r="B35" s="26"/>
      <c r="C35" s="26"/>
      <c r="D35" s="26"/>
      <c r="E35" s="26"/>
      <c r="F35" s="26"/>
      <c r="G35" s="26"/>
      <c r="H35" s="26"/>
      <c r="I35" s="26"/>
    </row>
    <row r="36" spans="1:9" ht="15.75" x14ac:dyDescent="0.25">
      <c r="A36" s="27"/>
      <c r="B36" s="26"/>
      <c r="C36" s="26"/>
      <c r="D36" s="26"/>
      <c r="E36" s="26"/>
      <c r="F36" s="26"/>
      <c r="G36" s="26"/>
      <c r="H36" s="26"/>
      <c r="I36" s="26"/>
    </row>
    <row r="37" spans="1:9" ht="15.75" x14ac:dyDescent="0.25">
      <c r="A37" s="27"/>
      <c r="B37" s="26"/>
      <c r="C37" s="26"/>
      <c r="D37" s="26"/>
      <c r="E37" s="26"/>
      <c r="F37" s="26"/>
      <c r="G37" s="26"/>
      <c r="H37" s="26"/>
      <c r="I37" s="26"/>
    </row>
    <row r="38" spans="1:9" ht="15.75" x14ac:dyDescent="0.25">
      <c r="A38" s="27"/>
      <c r="B38" s="26"/>
      <c r="C38" s="26"/>
      <c r="D38" s="26"/>
      <c r="E38" s="26"/>
      <c r="F38" s="26"/>
      <c r="G38" s="26"/>
      <c r="H38" s="26"/>
      <c r="I38" s="26"/>
    </row>
    <row r="39" spans="1:9" ht="15.75" x14ac:dyDescent="0.25">
      <c r="A39" s="27"/>
      <c r="B39" s="26"/>
      <c r="C39" s="26"/>
      <c r="D39" s="26"/>
      <c r="E39" s="26"/>
      <c r="F39" s="26"/>
      <c r="G39" s="26"/>
      <c r="H39" s="26"/>
      <c r="I39" s="26"/>
    </row>
    <row r="40" spans="1:9" ht="15.75" x14ac:dyDescent="0.25">
      <c r="A40" s="27"/>
      <c r="B40" s="26"/>
      <c r="C40" s="26"/>
      <c r="D40" s="26"/>
      <c r="E40" s="26"/>
      <c r="F40" s="26"/>
      <c r="G40" s="26"/>
      <c r="H40" s="26"/>
      <c r="I40" s="26"/>
    </row>
    <row r="41" spans="1:9" ht="15.75" x14ac:dyDescent="0.25">
      <c r="A41" s="27"/>
      <c r="B41" s="26"/>
      <c r="C41" s="26"/>
      <c r="D41" s="26"/>
      <c r="E41" s="26"/>
      <c r="F41" s="26"/>
      <c r="G41" s="26"/>
      <c r="H41" s="26"/>
      <c r="I41" s="26"/>
    </row>
    <row r="42" spans="1:9" ht="15.75" x14ac:dyDescent="0.25">
      <c r="A42" s="27"/>
      <c r="B42" s="26"/>
      <c r="C42" s="26"/>
      <c r="D42" s="26"/>
      <c r="E42" s="26"/>
      <c r="F42" s="26"/>
      <c r="G42" s="26"/>
      <c r="H42" s="26"/>
      <c r="I42" s="26"/>
    </row>
    <row r="43" spans="1:9" ht="15.75" x14ac:dyDescent="0.25">
      <c r="A43" s="27"/>
      <c r="B43" s="26"/>
      <c r="C43" s="26"/>
      <c r="D43" s="26"/>
      <c r="E43" s="26"/>
      <c r="F43" s="26"/>
      <c r="G43" s="26"/>
      <c r="H43" s="26"/>
      <c r="I43" s="26"/>
    </row>
    <row r="44" spans="1:9" ht="15.75" x14ac:dyDescent="0.25">
      <c r="A44" s="27"/>
      <c r="B44" s="26"/>
      <c r="C44" s="26"/>
      <c r="D44" s="26"/>
      <c r="E44" s="26"/>
      <c r="F44" s="26"/>
      <c r="G44" s="26"/>
      <c r="H44" s="26"/>
      <c r="I44" s="26"/>
    </row>
    <row r="45" spans="1:9" ht="15.75" x14ac:dyDescent="0.25">
      <c r="A45" s="27"/>
      <c r="B45" s="26"/>
      <c r="C45" s="26"/>
      <c r="D45" s="26"/>
      <c r="E45" s="26"/>
      <c r="F45" s="26"/>
      <c r="G45" s="26"/>
      <c r="H45" s="26"/>
      <c r="I45" s="26"/>
    </row>
    <row r="46" spans="1:9" ht="15.75" x14ac:dyDescent="0.25">
      <c r="A46" s="27"/>
      <c r="B46" s="26"/>
      <c r="C46" s="26"/>
      <c r="D46" s="26"/>
      <c r="E46" s="26"/>
      <c r="F46" s="26"/>
      <c r="G46" s="26"/>
      <c r="H46" s="26"/>
      <c r="I46" s="26"/>
    </row>
    <row r="47" spans="1:9" ht="15.75" x14ac:dyDescent="0.25">
      <c r="A47" s="27"/>
      <c r="B47" s="26"/>
      <c r="C47" s="26"/>
      <c r="D47" s="26"/>
      <c r="E47" s="26"/>
      <c r="F47" s="26"/>
      <c r="G47" s="26"/>
      <c r="H47" s="26"/>
      <c r="I47" s="26"/>
    </row>
    <row r="48" spans="1:9" ht="15.75" x14ac:dyDescent="0.25">
      <c r="A48" s="27"/>
      <c r="B48" s="26"/>
      <c r="C48" s="26"/>
      <c r="D48" s="26"/>
      <c r="E48" s="26"/>
      <c r="F48" s="26"/>
      <c r="G48" s="26"/>
      <c r="H48" s="26"/>
      <c r="I48" s="26"/>
    </row>
    <row r="49" spans="1:9" ht="15.75" x14ac:dyDescent="0.25">
      <c r="A49" s="27"/>
      <c r="B49" s="26"/>
      <c r="C49" s="26"/>
      <c r="D49" s="26"/>
      <c r="E49" s="26"/>
      <c r="F49" s="26"/>
      <c r="G49" s="26"/>
      <c r="H49" s="26"/>
      <c r="I49" s="26"/>
    </row>
    <row r="50" spans="1:9" ht="15.75" x14ac:dyDescent="0.25">
      <c r="A50" s="27"/>
      <c r="B50" s="26"/>
      <c r="C50" s="26"/>
      <c r="D50" s="26"/>
      <c r="E50" s="26"/>
      <c r="F50" s="26"/>
      <c r="G50" s="26"/>
      <c r="H50" s="26"/>
      <c r="I50" s="26"/>
    </row>
    <row r="51" spans="1:9" ht="15.75" x14ac:dyDescent="0.25">
      <c r="A51" s="27"/>
      <c r="B51" s="26"/>
      <c r="C51" s="26"/>
      <c r="D51" s="26"/>
      <c r="E51" s="26"/>
      <c r="F51" s="26"/>
      <c r="G51" s="26"/>
      <c r="H51" s="26"/>
      <c r="I51" s="26"/>
    </row>
    <row r="52" spans="1:9" ht="15.75" x14ac:dyDescent="0.25">
      <c r="A52" s="27"/>
      <c r="B52" s="26"/>
      <c r="C52" s="26"/>
      <c r="D52" s="26"/>
      <c r="E52" s="26"/>
      <c r="F52" s="26"/>
      <c r="G52" s="26"/>
      <c r="H52" s="26"/>
      <c r="I52" s="26"/>
    </row>
    <row r="53" spans="1:9" ht="15.75" x14ac:dyDescent="0.25">
      <c r="A53" s="27"/>
      <c r="B53" s="26"/>
      <c r="C53" s="26"/>
      <c r="D53" s="26"/>
      <c r="E53" s="26"/>
      <c r="F53" s="26"/>
      <c r="G53" s="26"/>
      <c r="H53" s="26"/>
      <c r="I53" s="26"/>
    </row>
    <row r="54" spans="1:9" ht="15.75" x14ac:dyDescent="0.25">
      <c r="A54" s="27"/>
      <c r="B54" s="26"/>
      <c r="C54" s="26"/>
      <c r="D54" s="26"/>
      <c r="E54" s="26"/>
      <c r="F54" s="26"/>
      <c r="G54" s="26"/>
      <c r="H54" s="26"/>
      <c r="I54" s="26"/>
    </row>
    <row r="55" spans="1:9" ht="15.75" x14ac:dyDescent="0.25">
      <c r="A55" s="27"/>
      <c r="B55" s="26"/>
      <c r="C55" s="26"/>
      <c r="D55" s="26"/>
      <c r="E55" s="26"/>
      <c r="F55" s="26"/>
      <c r="G55" s="26"/>
      <c r="H55" s="26"/>
      <c r="I55" s="26"/>
    </row>
    <row r="56" spans="1:9" ht="15.75" x14ac:dyDescent="0.25">
      <c r="A56" s="27"/>
      <c r="B56" s="26"/>
      <c r="C56" s="26"/>
      <c r="D56" s="26"/>
      <c r="E56" s="26"/>
      <c r="F56" s="26"/>
      <c r="G56" s="26"/>
      <c r="H56" s="26"/>
      <c r="I56" s="26"/>
    </row>
    <row r="57" spans="1:9" ht="15.75" x14ac:dyDescent="0.25">
      <c r="A57" s="27"/>
      <c r="B57" s="26"/>
      <c r="C57" s="26"/>
      <c r="D57" s="26"/>
      <c r="E57" s="26"/>
      <c r="F57" s="26"/>
      <c r="G57" s="26"/>
      <c r="H57" s="26"/>
      <c r="I57" s="26"/>
    </row>
    <row r="58" spans="1:9" ht="15.75" x14ac:dyDescent="0.25">
      <c r="A58" s="27"/>
      <c r="B58" s="26"/>
      <c r="C58" s="26"/>
      <c r="D58" s="26"/>
      <c r="E58" s="26"/>
      <c r="F58" s="26"/>
      <c r="G58" s="26"/>
      <c r="H58" s="26"/>
      <c r="I58" s="26"/>
    </row>
    <row r="59" spans="1:9" ht="15.75" x14ac:dyDescent="0.25">
      <c r="A59" s="27"/>
      <c r="B59" s="26"/>
      <c r="C59" s="26"/>
      <c r="D59" s="26"/>
      <c r="E59" s="26"/>
      <c r="F59" s="26"/>
      <c r="G59" s="26"/>
      <c r="H59" s="26"/>
      <c r="I59" s="26"/>
    </row>
    <row r="60" spans="1:9" ht="15.75" x14ac:dyDescent="0.25">
      <c r="A60" s="27"/>
      <c r="B60" s="26"/>
      <c r="C60" s="26"/>
      <c r="D60" s="26"/>
      <c r="E60" s="26"/>
      <c r="F60" s="26"/>
      <c r="G60" s="26"/>
      <c r="H60" s="26"/>
      <c r="I60" s="26"/>
    </row>
    <row r="61" spans="1:9" ht="15.75" x14ac:dyDescent="0.25">
      <c r="A61" s="27"/>
      <c r="B61" s="26"/>
      <c r="C61" s="26"/>
      <c r="D61" s="26"/>
      <c r="E61" s="26"/>
      <c r="F61" s="26"/>
      <c r="G61" s="26"/>
      <c r="H61" s="26"/>
      <c r="I61" s="26"/>
    </row>
    <row r="62" spans="1:9" ht="15.75" x14ac:dyDescent="0.25">
      <c r="A62" s="27"/>
      <c r="B62" s="26"/>
      <c r="C62" s="26"/>
      <c r="D62" s="26"/>
      <c r="E62" s="26"/>
      <c r="F62" s="26"/>
      <c r="G62" s="26"/>
      <c r="H62" s="26"/>
      <c r="I62" s="26"/>
    </row>
    <row r="63" spans="1:9" ht="15.75" x14ac:dyDescent="0.25">
      <c r="A63" s="27"/>
      <c r="B63" s="26"/>
      <c r="C63" s="26"/>
      <c r="D63" s="26"/>
      <c r="E63" s="26"/>
      <c r="F63" s="26"/>
      <c r="G63" s="26"/>
      <c r="H63" s="26"/>
      <c r="I63" s="26"/>
    </row>
    <row r="64" spans="1:9" ht="15.75" x14ac:dyDescent="0.25">
      <c r="A64" s="27"/>
      <c r="B64" s="26"/>
      <c r="C64" s="26"/>
      <c r="D64" s="26"/>
      <c r="E64" s="26"/>
      <c r="F64" s="26"/>
      <c r="G64" s="26"/>
      <c r="H64" s="26"/>
      <c r="I64" s="26"/>
    </row>
    <row r="65" spans="1:9" ht="15.75" x14ac:dyDescent="0.25">
      <c r="A65" s="27"/>
      <c r="B65" s="26"/>
      <c r="C65" s="26"/>
      <c r="D65" s="26"/>
      <c r="E65" s="26"/>
      <c r="F65" s="26"/>
      <c r="G65" s="26"/>
      <c r="H65" s="26"/>
      <c r="I65" s="26"/>
    </row>
    <row r="66" spans="1:9" ht="15.75" x14ac:dyDescent="0.25">
      <c r="A66" s="27"/>
      <c r="B66" s="26"/>
      <c r="C66" s="26"/>
      <c r="D66" s="26"/>
      <c r="E66" s="26"/>
      <c r="F66" s="26"/>
      <c r="G66" s="26"/>
      <c r="H66" s="26"/>
      <c r="I66" s="26"/>
    </row>
    <row r="67" spans="1:9" ht="15.75" x14ac:dyDescent="0.25">
      <c r="A67" s="27"/>
      <c r="B67" s="26"/>
      <c r="C67" s="26"/>
      <c r="D67" s="26"/>
      <c r="E67" s="26"/>
      <c r="F67" s="26"/>
      <c r="G67" s="26"/>
      <c r="H67" s="26"/>
      <c r="I67" s="26"/>
    </row>
    <row r="68" spans="1:9" ht="15.75" x14ac:dyDescent="0.25">
      <c r="A68" s="27"/>
      <c r="B68" s="26"/>
      <c r="C68" s="26"/>
      <c r="D68" s="26"/>
      <c r="E68" s="26"/>
      <c r="F68" s="26"/>
      <c r="G68" s="26"/>
      <c r="H68" s="26"/>
      <c r="I68" s="26"/>
    </row>
    <row r="69" spans="1:9" ht="15.75" x14ac:dyDescent="0.25">
      <c r="A69" s="27"/>
      <c r="B69" s="26"/>
      <c r="C69" s="26"/>
      <c r="D69" s="26"/>
      <c r="E69" s="26"/>
      <c r="F69" s="26"/>
      <c r="G69" s="26"/>
      <c r="H69" s="26"/>
      <c r="I69" s="26"/>
    </row>
    <row r="70" spans="1:9" ht="15.75" x14ac:dyDescent="0.25">
      <c r="A70" s="27"/>
      <c r="B70" s="26"/>
      <c r="C70" s="26"/>
      <c r="D70" s="26"/>
      <c r="E70" s="26"/>
      <c r="F70" s="26"/>
      <c r="G70" s="26"/>
      <c r="H70" s="26"/>
      <c r="I70" s="26"/>
    </row>
    <row r="71" spans="1:9" ht="15.75" x14ac:dyDescent="0.25">
      <c r="A71" s="27"/>
      <c r="B71" s="26"/>
      <c r="C71" s="26"/>
      <c r="D71" s="26"/>
      <c r="E71" s="26"/>
      <c r="F71" s="26"/>
      <c r="G71" s="26"/>
      <c r="H71" s="26"/>
      <c r="I71" s="26"/>
    </row>
    <row r="72" spans="1:9" ht="15.75" x14ac:dyDescent="0.25">
      <c r="A72" s="27"/>
      <c r="B72" s="26"/>
      <c r="C72" s="26"/>
      <c r="D72" s="26"/>
      <c r="E72" s="26"/>
      <c r="F72" s="26"/>
      <c r="G72" s="26"/>
      <c r="H72" s="26"/>
      <c r="I72" s="26"/>
    </row>
    <row r="73" spans="1:9" ht="15.75" x14ac:dyDescent="0.25">
      <c r="A73" s="27"/>
      <c r="B73" s="26"/>
      <c r="C73" s="26"/>
      <c r="D73" s="26"/>
      <c r="E73" s="26"/>
      <c r="F73" s="26"/>
      <c r="G73" s="26"/>
      <c r="H73" s="26"/>
      <c r="I73" s="26"/>
    </row>
    <row r="74" spans="1:9" ht="15.75" x14ac:dyDescent="0.25">
      <c r="A74" s="27"/>
      <c r="B74" s="26"/>
      <c r="C74" s="26"/>
      <c r="D74" s="26"/>
      <c r="E74" s="26"/>
      <c r="F74" s="26"/>
      <c r="G74" s="26"/>
      <c r="H74" s="26"/>
      <c r="I74" s="26"/>
    </row>
    <row r="75" spans="1:9" ht="15.75" x14ac:dyDescent="0.25">
      <c r="A75" s="27"/>
      <c r="B75" s="26"/>
      <c r="C75" s="26"/>
      <c r="D75" s="26"/>
      <c r="E75" s="26"/>
      <c r="F75" s="26"/>
      <c r="G75" s="26"/>
      <c r="H75" s="26"/>
      <c r="I75" s="26"/>
    </row>
    <row r="76" spans="1:9" ht="15.75" x14ac:dyDescent="0.25">
      <c r="A76" s="27"/>
      <c r="B76" s="26"/>
      <c r="C76" s="26"/>
      <c r="D76" s="26"/>
      <c r="E76" s="26"/>
      <c r="F76" s="26"/>
      <c r="G76" s="26"/>
      <c r="H76" s="26"/>
      <c r="I76" s="26"/>
    </row>
    <row r="77" spans="1:9" ht="15.75" x14ac:dyDescent="0.25">
      <c r="A77" s="27"/>
      <c r="B77" s="26"/>
      <c r="C77" s="26"/>
      <c r="D77" s="26"/>
      <c r="E77" s="26"/>
      <c r="F77" s="26"/>
      <c r="G77" s="26"/>
      <c r="H77" s="26"/>
      <c r="I77" s="26"/>
    </row>
    <row r="78" spans="1:9" ht="15.75" x14ac:dyDescent="0.25">
      <c r="A78" s="27"/>
      <c r="B78" s="26"/>
      <c r="C78" s="26"/>
      <c r="D78" s="26"/>
      <c r="E78" s="26"/>
      <c r="F78" s="26"/>
      <c r="G78" s="26"/>
      <c r="H78" s="26"/>
      <c r="I78" s="26"/>
    </row>
    <row r="79" spans="1:9" ht="15.75" x14ac:dyDescent="0.25">
      <c r="A79" s="27"/>
      <c r="B79" s="26"/>
      <c r="C79" s="26"/>
      <c r="D79" s="26"/>
      <c r="E79" s="26"/>
      <c r="F79" s="26"/>
      <c r="G79" s="26"/>
      <c r="H79" s="26"/>
      <c r="I79" s="26"/>
    </row>
    <row r="80" spans="1:9" ht="15.75" x14ac:dyDescent="0.25">
      <c r="A80" s="27"/>
      <c r="B80" s="26"/>
      <c r="C80" s="26"/>
      <c r="D80" s="26"/>
      <c r="E80" s="26"/>
      <c r="F80" s="26"/>
      <c r="G80" s="26"/>
      <c r="H80" s="26"/>
      <c r="I80" s="26"/>
    </row>
    <row r="81" spans="1:9" ht="15.75" x14ac:dyDescent="0.25">
      <c r="A81" s="27"/>
      <c r="B81" s="26"/>
      <c r="C81" s="26"/>
      <c r="D81" s="26"/>
      <c r="E81" s="26"/>
      <c r="F81" s="26"/>
      <c r="G81" s="26"/>
      <c r="H81" s="26"/>
      <c r="I81" s="26"/>
    </row>
    <row r="82" spans="1:9" ht="15.75" x14ac:dyDescent="0.25">
      <c r="A82" s="27"/>
      <c r="B82" s="26"/>
      <c r="C82" s="26"/>
      <c r="D82" s="26"/>
      <c r="E82" s="26"/>
      <c r="F82" s="26"/>
      <c r="G82" s="26"/>
      <c r="H82" s="26"/>
      <c r="I82" s="26"/>
    </row>
    <row r="83" spans="1:9" ht="15.75" x14ac:dyDescent="0.25">
      <c r="A83" s="27"/>
      <c r="B83" s="26"/>
      <c r="C83" s="26"/>
      <c r="D83" s="26"/>
      <c r="E83" s="26"/>
      <c r="F83" s="26"/>
      <c r="G83" s="26"/>
      <c r="H83" s="26"/>
      <c r="I83" s="26"/>
    </row>
    <row r="84" spans="1:9" ht="15.75" x14ac:dyDescent="0.25">
      <c r="A84" s="27"/>
      <c r="B84" s="26"/>
      <c r="C84" s="26"/>
      <c r="D84" s="26"/>
      <c r="E84" s="26"/>
      <c r="F84" s="26"/>
      <c r="G84" s="26"/>
      <c r="H84" s="26"/>
      <c r="I84" s="26"/>
    </row>
    <row r="85" spans="1:9" ht="15.75" x14ac:dyDescent="0.25">
      <c r="A85" s="27"/>
      <c r="B85" s="26"/>
      <c r="C85" s="26"/>
      <c r="D85" s="26"/>
      <c r="E85" s="26"/>
      <c r="F85" s="26"/>
      <c r="G85" s="26"/>
      <c r="H85" s="26"/>
      <c r="I85" s="26"/>
    </row>
    <row r="86" spans="1:9" ht="15.75" x14ac:dyDescent="0.25">
      <c r="A86" s="27"/>
      <c r="B86" s="26"/>
      <c r="C86" s="26"/>
      <c r="D86" s="26"/>
      <c r="E86" s="26"/>
      <c r="F86" s="26"/>
      <c r="G86" s="26"/>
      <c r="H86" s="26"/>
      <c r="I86" s="26"/>
    </row>
    <row r="87" spans="1:9" ht="15.75" x14ac:dyDescent="0.25">
      <c r="A87" s="27"/>
      <c r="B87" s="26"/>
      <c r="C87" s="26"/>
      <c r="D87" s="26"/>
      <c r="E87" s="26"/>
      <c r="F87" s="26"/>
      <c r="G87" s="26"/>
      <c r="H87" s="26"/>
      <c r="I87" s="26"/>
    </row>
    <row r="88" spans="1:9" ht="15.75" x14ac:dyDescent="0.25">
      <c r="A88" s="27"/>
      <c r="B88" s="26"/>
      <c r="C88" s="26"/>
      <c r="D88" s="26"/>
      <c r="E88" s="26"/>
      <c r="F88" s="26"/>
      <c r="G88" s="26"/>
      <c r="H88" s="26"/>
      <c r="I88" s="26"/>
    </row>
    <row r="89" spans="1:9" ht="15.75" x14ac:dyDescent="0.25">
      <c r="A89" s="27"/>
      <c r="B89" s="26"/>
      <c r="C89" s="26"/>
      <c r="D89" s="26"/>
      <c r="E89" s="26"/>
      <c r="F89" s="26"/>
      <c r="G89" s="26"/>
      <c r="H89" s="26"/>
      <c r="I89" s="26"/>
    </row>
    <row r="90" spans="1:9" ht="15.75" x14ac:dyDescent="0.25">
      <c r="A90" s="27"/>
      <c r="B90" s="26"/>
      <c r="C90" s="26"/>
      <c r="D90" s="26"/>
      <c r="E90" s="26"/>
      <c r="F90" s="26"/>
      <c r="G90" s="26"/>
      <c r="H90" s="26"/>
      <c r="I90" s="26"/>
    </row>
    <row r="91" spans="1:9" ht="15.75" x14ac:dyDescent="0.25">
      <c r="A91" s="27"/>
      <c r="B91" s="26"/>
      <c r="C91" s="26"/>
      <c r="D91" s="26"/>
      <c r="E91" s="26"/>
      <c r="F91" s="26"/>
      <c r="G91" s="26"/>
      <c r="H91" s="26"/>
      <c r="I91" s="26"/>
    </row>
    <row r="92" spans="1:9" ht="15.75" x14ac:dyDescent="0.25">
      <c r="A92" s="27"/>
      <c r="B92" s="26"/>
      <c r="C92" s="26"/>
      <c r="D92" s="26"/>
      <c r="E92" s="26"/>
      <c r="F92" s="26"/>
      <c r="G92" s="26"/>
      <c r="H92" s="26"/>
      <c r="I92" s="26"/>
    </row>
    <row r="93" spans="1:9" ht="15.75" x14ac:dyDescent="0.25">
      <c r="A93" s="27"/>
      <c r="B93" s="26"/>
      <c r="C93" s="26"/>
      <c r="D93" s="26"/>
      <c r="E93" s="26"/>
      <c r="F93" s="26"/>
      <c r="G93" s="26"/>
      <c r="H93" s="26"/>
      <c r="I93" s="26"/>
    </row>
    <row r="94" spans="1:9" ht="15.75" x14ac:dyDescent="0.25">
      <c r="A94" s="27"/>
      <c r="B94" s="26"/>
      <c r="C94" s="26"/>
      <c r="D94" s="26"/>
      <c r="E94" s="26"/>
      <c r="F94" s="26"/>
      <c r="G94" s="26"/>
      <c r="H94" s="26"/>
      <c r="I94" s="26"/>
    </row>
    <row r="95" spans="1:9" ht="15.75" x14ac:dyDescent="0.25">
      <c r="A95" s="27"/>
      <c r="B95" s="26"/>
      <c r="C95" s="26"/>
      <c r="D95" s="26"/>
      <c r="E95" s="26"/>
      <c r="F95" s="26"/>
      <c r="G95" s="26"/>
      <c r="H95" s="26"/>
      <c r="I95" s="26"/>
    </row>
    <row r="96" spans="1:9" ht="15.75" x14ac:dyDescent="0.25">
      <c r="A96" s="27"/>
      <c r="B96" s="26"/>
      <c r="C96" s="26"/>
      <c r="D96" s="26"/>
      <c r="E96" s="26"/>
      <c r="F96" s="26"/>
      <c r="G96" s="26"/>
      <c r="H96" s="26"/>
      <c r="I96" s="26"/>
    </row>
    <row r="97" spans="1:9" ht="15.75" x14ac:dyDescent="0.25">
      <c r="A97" s="27"/>
      <c r="B97" s="26"/>
      <c r="C97" s="26"/>
      <c r="D97" s="26"/>
      <c r="E97" s="26"/>
      <c r="F97" s="26"/>
      <c r="G97" s="26"/>
      <c r="H97" s="26"/>
      <c r="I97" s="26"/>
    </row>
    <row r="98" spans="1:9" ht="15.75" x14ac:dyDescent="0.25">
      <c r="A98" s="27"/>
      <c r="B98" s="26"/>
      <c r="C98" s="26"/>
      <c r="D98" s="26"/>
      <c r="E98" s="26"/>
      <c r="F98" s="26"/>
      <c r="G98" s="26"/>
      <c r="H98" s="26"/>
      <c r="I98" s="26"/>
    </row>
    <row r="99" spans="1:9" ht="15.75" x14ac:dyDescent="0.25">
      <c r="A99" s="27"/>
      <c r="B99" s="26"/>
      <c r="C99" s="26"/>
      <c r="D99" s="26"/>
      <c r="E99" s="26"/>
      <c r="F99" s="26"/>
      <c r="G99" s="26"/>
      <c r="H99" s="26"/>
      <c r="I99" s="26"/>
    </row>
    <row r="100" spans="1:9" ht="15.75" x14ac:dyDescent="0.25">
      <c r="A100" s="27"/>
      <c r="B100" s="26"/>
      <c r="C100" s="26"/>
      <c r="D100" s="26"/>
      <c r="E100" s="26"/>
      <c r="F100" s="26"/>
      <c r="G100" s="26"/>
      <c r="H100" s="26"/>
      <c r="I100" s="26"/>
    </row>
    <row r="101" spans="1:9" ht="15.75" x14ac:dyDescent="0.25">
      <c r="A101" s="27"/>
      <c r="B101" s="26"/>
      <c r="C101" s="26"/>
      <c r="D101" s="26"/>
      <c r="E101" s="26"/>
      <c r="F101" s="26"/>
      <c r="G101" s="26"/>
      <c r="H101" s="26"/>
      <c r="I101" s="26"/>
    </row>
    <row r="102" spans="1:9" ht="15.75" x14ac:dyDescent="0.25">
      <c r="A102" s="27"/>
      <c r="B102" s="26"/>
      <c r="C102" s="26"/>
      <c r="D102" s="26"/>
      <c r="E102" s="26"/>
      <c r="F102" s="26"/>
      <c r="G102" s="26"/>
      <c r="H102" s="26"/>
      <c r="I102" s="26"/>
    </row>
    <row r="103" spans="1:9" ht="15.75" x14ac:dyDescent="0.25">
      <c r="A103" s="27"/>
      <c r="B103" s="26"/>
      <c r="C103" s="26"/>
      <c r="D103" s="26"/>
      <c r="E103" s="26"/>
      <c r="F103" s="26"/>
      <c r="G103" s="26"/>
      <c r="H103" s="26"/>
      <c r="I103" s="26"/>
    </row>
    <row r="104" spans="1:9" ht="15.75" x14ac:dyDescent="0.25">
      <c r="A104" s="27"/>
      <c r="B104" s="26"/>
      <c r="C104" s="26"/>
      <c r="D104" s="26"/>
      <c r="E104" s="26"/>
      <c r="F104" s="26"/>
      <c r="G104" s="26"/>
      <c r="H104" s="26"/>
      <c r="I104" s="26"/>
    </row>
    <row r="105" spans="1:9" ht="15.75" x14ac:dyDescent="0.25">
      <c r="A105" s="27"/>
      <c r="B105" s="26"/>
      <c r="C105" s="26"/>
      <c r="D105" s="26"/>
      <c r="E105" s="26"/>
      <c r="F105" s="26"/>
      <c r="G105" s="26"/>
      <c r="H105" s="26"/>
      <c r="I105" s="26"/>
    </row>
    <row r="106" spans="1:9" ht="15.75" x14ac:dyDescent="0.25">
      <c r="A106" s="27"/>
      <c r="B106" s="26"/>
      <c r="C106" s="26"/>
      <c r="D106" s="26"/>
      <c r="E106" s="26"/>
      <c r="F106" s="26"/>
      <c r="G106" s="26"/>
      <c r="H106" s="26"/>
      <c r="I106" s="26"/>
    </row>
    <row r="107" spans="1:9" ht="15.75" x14ac:dyDescent="0.25">
      <c r="A107" s="27"/>
      <c r="B107" s="26"/>
      <c r="C107" s="26"/>
      <c r="D107" s="26"/>
      <c r="E107" s="26"/>
      <c r="F107" s="26"/>
      <c r="G107" s="26"/>
      <c r="H107" s="26"/>
      <c r="I107" s="26"/>
    </row>
    <row r="108" spans="1:9" ht="15.75" x14ac:dyDescent="0.25">
      <c r="A108" s="27"/>
      <c r="B108" s="26"/>
      <c r="C108" s="26"/>
      <c r="D108" s="26"/>
      <c r="E108" s="26"/>
      <c r="F108" s="26"/>
      <c r="G108" s="26"/>
      <c r="H108" s="26"/>
      <c r="I108" s="26"/>
    </row>
    <row r="109" spans="1:9" ht="15.75" x14ac:dyDescent="0.25">
      <c r="A109" s="27"/>
      <c r="B109" s="26"/>
      <c r="C109" s="26"/>
      <c r="D109" s="26"/>
      <c r="E109" s="26"/>
      <c r="F109" s="26"/>
      <c r="G109" s="26"/>
      <c r="H109" s="26"/>
      <c r="I109" s="26"/>
    </row>
    <row r="110" spans="1:9" ht="15.75" x14ac:dyDescent="0.25">
      <c r="A110" s="27"/>
      <c r="B110" s="26"/>
      <c r="C110" s="26"/>
      <c r="D110" s="26"/>
      <c r="E110" s="26"/>
      <c r="F110" s="26"/>
      <c r="G110" s="26"/>
      <c r="H110" s="26"/>
      <c r="I110" s="26"/>
    </row>
  </sheetData>
  <mergeCells count="7">
    <mergeCell ref="A14:I14"/>
    <mergeCell ref="G1:I1"/>
    <mergeCell ref="F2:I2"/>
    <mergeCell ref="A4:I4"/>
    <mergeCell ref="A6:A7"/>
    <mergeCell ref="B6:B7"/>
    <mergeCell ref="C6:I6"/>
  </mergeCells>
  <pageMargins left="0.31496062992125984" right="0.31496062992125984" top="0.74803149606299213" bottom="0.74803149606299213" header="0.31496062992125984" footer="0.31496062992125984"/>
  <pageSetup paperSize="9" scale="88" orientation="landscape" r:id="rId1"/>
  <rowBreaks count="1" manualBreakCount="1">
    <brk id="21" max="8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0"/>
  <sheetViews>
    <sheetView view="pageBreakPreview" zoomScale="60" zoomScaleNormal="100" workbookViewId="0">
      <selection activeCell="S37" sqref="S37"/>
    </sheetView>
  </sheetViews>
  <sheetFormatPr defaultRowHeight="15" x14ac:dyDescent="0.25"/>
  <cols>
    <col min="1" max="1" width="9.140625" style="18"/>
    <col min="2" max="2" width="33.85546875" customWidth="1"/>
    <col min="3" max="3" width="14.7109375" customWidth="1"/>
    <col min="4" max="4" width="12.7109375" customWidth="1"/>
    <col min="5" max="5" width="13" customWidth="1"/>
    <col min="6" max="6" width="11.5703125" customWidth="1"/>
    <col min="7" max="7" width="11.28515625" customWidth="1"/>
    <col min="8" max="8" width="12.85546875" customWidth="1"/>
    <col min="9" max="9" width="14.5703125" customWidth="1"/>
    <col min="11" max="11" width="13.7109375" bestFit="1" customWidth="1"/>
    <col min="12" max="12" width="9.5703125" bestFit="1" customWidth="1"/>
  </cols>
  <sheetData>
    <row r="1" spans="1:11" ht="15.75" x14ac:dyDescent="0.25">
      <c r="F1" s="34"/>
      <c r="G1" s="132" t="s">
        <v>71</v>
      </c>
      <c r="H1" s="132"/>
      <c r="I1" s="132"/>
    </row>
    <row r="2" spans="1:11" ht="15.75" x14ac:dyDescent="0.25">
      <c r="F2" s="132" t="s">
        <v>72</v>
      </c>
      <c r="G2" s="132"/>
      <c r="H2" s="132"/>
      <c r="I2" s="132"/>
    </row>
    <row r="4" spans="1:11" ht="24.75" customHeight="1" x14ac:dyDescent="0.25">
      <c r="A4" s="121" t="s">
        <v>156</v>
      </c>
      <c r="B4" s="121"/>
      <c r="C4" s="121"/>
      <c r="D4" s="121"/>
      <c r="E4" s="121"/>
      <c r="F4" s="121"/>
      <c r="G4" s="121"/>
      <c r="H4" s="121"/>
      <c r="I4" s="121"/>
    </row>
    <row r="5" spans="1:11" ht="8.25" customHeight="1" x14ac:dyDescent="0.25">
      <c r="A5" s="22"/>
      <c r="B5" s="3"/>
      <c r="C5" s="3"/>
      <c r="D5" s="3"/>
      <c r="E5" s="3"/>
      <c r="F5" s="3"/>
      <c r="G5" s="3"/>
      <c r="H5" s="3"/>
      <c r="I5" s="3"/>
    </row>
    <row r="6" spans="1:11" ht="24.75" customHeight="1" x14ac:dyDescent="0.25">
      <c r="A6" s="104" t="s">
        <v>18</v>
      </c>
      <c r="B6" s="122" t="s">
        <v>11</v>
      </c>
      <c r="C6" s="122" t="s">
        <v>12</v>
      </c>
      <c r="D6" s="122"/>
      <c r="E6" s="122"/>
      <c r="F6" s="122"/>
      <c r="G6" s="122"/>
      <c r="H6" s="122"/>
      <c r="I6" s="122"/>
    </row>
    <row r="7" spans="1:11" ht="24" customHeight="1" x14ac:dyDescent="0.25">
      <c r="A7" s="133"/>
      <c r="B7" s="122"/>
      <c r="C7" s="37">
        <v>2025</v>
      </c>
      <c r="D7" s="37">
        <v>2026</v>
      </c>
      <c r="E7" s="37">
        <v>2027</v>
      </c>
      <c r="F7" s="37">
        <v>2028</v>
      </c>
      <c r="G7" s="37">
        <v>2029</v>
      </c>
      <c r="H7" s="37">
        <v>2030</v>
      </c>
      <c r="I7" s="37" t="s">
        <v>0</v>
      </c>
    </row>
    <row r="8" spans="1:11" x14ac:dyDescent="0.25">
      <c r="A8" s="19">
        <v>1</v>
      </c>
      <c r="B8" s="4">
        <v>2</v>
      </c>
      <c r="C8" s="4">
        <v>3</v>
      </c>
      <c r="D8" s="4">
        <v>4</v>
      </c>
      <c r="E8" s="4">
        <v>5</v>
      </c>
      <c r="F8" s="4">
        <v>6</v>
      </c>
      <c r="G8" s="4">
        <v>7</v>
      </c>
      <c r="H8" s="4">
        <v>8</v>
      </c>
      <c r="I8" s="4">
        <v>9</v>
      </c>
    </row>
    <row r="9" spans="1:11" ht="15.75" x14ac:dyDescent="0.25">
      <c r="A9" s="23">
        <v>1</v>
      </c>
      <c r="B9" s="5" t="s">
        <v>13</v>
      </c>
      <c r="C9" s="69">
        <f t="shared" ref="C9:F10" si="0">C15</f>
        <v>0</v>
      </c>
      <c r="D9" s="69">
        <f t="shared" si="0"/>
        <v>43000</v>
      </c>
      <c r="E9" s="69">
        <f t="shared" si="0"/>
        <v>0</v>
      </c>
      <c r="F9" s="69">
        <f t="shared" si="0"/>
        <v>0</v>
      </c>
      <c r="G9" s="69">
        <f t="shared" ref="G9:I10" si="1">G15</f>
        <v>0</v>
      </c>
      <c r="H9" s="69">
        <f t="shared" si="1"/>
        <v>0</v>
      </c>
      <c r="I9" s="69">
        <f t="shared" si="1"/>
        <v>43000</v>
      </c>
    </row>
    <row r="10" spans="1:11" ht="15.75" x14ac:dyDescent="0.25">
      <c r="A10" s="23" t="s">
        <v>5</v>
      </c>
      <c r="B10" s="7" t="s">
        <v>14</v>
      </c>
      <c r="C10" s="69">
        <f t="shared" si="0"/>
        <v>0</v>
      </c>
      <c r="D10" s="69">
        <f t="shared" si="0"/>
        <v>1720</v>
      </c>
      <c r="E10" s="69">
        <f t="shared" si="0"/>
        <v>0</v>
      </c>
      <c r="F10" s="69">
        <f t="shared" si="0"/>
        <v>0</v>
      </c>
      <c r="G10" s="69">
        <f t="shared" si="1"/>
        <v>0</v>
      </c>
      <c r="H10" s="69">
        <f t="shared" si="1"/>
        <v>0</v>
      </c>
      <c r="I10" s="69">
        <f t="shared" si="1"/>
        <v>1720</v>
      </c>
    </row>
    <row r="11" spans="1:11" ht="15.75" x14ac:dyDescent="0.25">
      <c r="A11" s="23" t="s">
        <v>6</v>
      </c>
      <c r="B11" s="14" t="s">
        <v>15</v>
      </c>
      <c r="C11" s="69" t="s">
        <v>20</v>
      </c>
      <c r="D11" s="69" t="s">
        <v>20</v>
      </c>
      <c r="E11" s="69" t="s">
        <v>20</v>
      </c>
      <c r="F11" s="69" t="s">
        <v>20</v>
      </c>
      <c r="G11" s="69" t="s">
        <v>20</v>
      </c>
      <c r="H11" s="69" t="s">
        <v>20</v>
      </c>
      <c r="I11" s="70" t="s">
        <v>20</v>
      </c>
      <c r="K11" s="31"/>
    </row>
    <row r="12" spans="1:11" ht="15.75" x14ac:dyDescent="0.25">
      <c r="A12" s="23" t="s">
        <v>7</v>
      </c>
      <c r="B12" s="14" t="s">
        <v>16</v>
      </c>
      <c r="C12" s="69">
        <f>C18</f>
        <v>0</v>
      </c>
      <c r="D12" s="69">
        <f>D18</f>
        <v>41280</v>
      </c>
      <c r="E12" s="69">
        <f t="shared" ref="E12:I12" si="2">E18</f>
        <v>0</v>
      </c>
      <c r="F12" s="69">
        <f t="shared" si="2"/>
        <v>0</v>
      </c>
      <c r="G12" s="69">
        <f t="shared" si="2"/>
        <v>0</v>
      </c>
      <c r="H12" s="69">
        <f t="shared" si="2"/>
        <v>0</v>
      </c>
      <c r="I12" s="69">
        <f t="shared" si="2"/>
        <v>41280</v>
      </c>
      <c r="K12" s="31"/>
    </row>
    <row r="13" spans="1:11" ht="15.75" x14ac:dyDescent="0.25">
      <c r="A13" s="23" t="s">
        <v>8</v>
      </c>
      <c r="B13" s="14" t="s">
        <v>17</v>
      </c>
      <c r="C13" s="69">
        <f>C19</f>
        <v>0</v>
      </c>
      <c r="D13" s="69">
        <f t="shared" ref="D13:I13" si="3">D19</f>
        <v>0</v>
      </c>
      <c r="E13" s="69">
        <f t="shared" si="3"/>
        <v>0</v>
      </c>
      <c r="F13" s="69">
        <f t="shared" si="3"/>
        <v>0</v>
      </c>
      <c r="G13" s="69">
        <f t="shared" si="3"/>
        <v>0</v>
      </c>
      <c r="H13" s="69">
        <f t="shared" si="3"/>
        <v>0</v>
      </c>
      <c r="I13" s="69">
        <f t="shared" si="3"/>
        <v>0</v>
      </c>
      <c r="K13" s="30"/>
    </row>
    <row r="14" spans="1:11" s="18" customFormat="1" ht="36.75" customHeight="1" x14ac:dyDescent="0.25">
      <c r="A14" s="131" t="s">
        <v>64</v>
      </c>
      <c r="B14" s="131"/>
      <c r="C14" s="131"/>
      <c r="D14" s="131"/>
      <c r="E14" s="131"/>
      <c r="F14" s="131"/>
      <c r="G14" s="131"/>
      <c r="H14" s="131"/>
      <c r="I14" s="131"/>
      <c r="K14" s="32"/>
    </row>
    <row r="15" spans="1:11" ht="94.5" x14ac:dyDescent="0.25">
      <c r="A15" s="23" t="s">
        <v>5</v>
      </c>
      <c r="B15" s="76" t="s">
        <v>114</v>
      </c>
      <c r="C15" s="69">
        <f t="shared" ref="C15:H15" si="4">SUM(C16:C19)</f>
        <v>0</v>
      </c>
      <c r="D15" s="69">
        <f t="shared" si="4"/>
        <v>43000</v>
      </c>
      <c r="E15" s="69">
        <f t="shared" si="4"/>
        <v>0</v>
      </c>
      <c r="F15" s="69">
        <f t="shared" si="4"/>
        <v>0</v>
      </c>
      <c r="G15" s="69">
        <f t="shared" si="4"/>
        <v>0</v>
      </c>
      <c r="H15" s="69">
        <f t="shared" si="4"/>
        <v>0</v>
      </c>
      <c r="I15" s="70">
        <f t="shared" ref="I15:I18" si="5">SUM(C15:H15)</f>
        <v>43000</v>
      </c>
    </row>
    <row r="16" spans="1:11" ht="15.75" x14ac:dyDescent="0.25">
      <c r="A16" s="23" t="s">
        <v>9</v>
      </c>
      <c r="B16" s="7" t="s">
        <v>14</v>
      </c>
      <c r="C16" s="71">
        <v>0</v>
      </c>
      <c r="D16" s="71">
        <v>1720</v>
      </c>
      <c r="E16" s="71">
        <v>0</v>
      </c>
      <c r="F16" s="71">
        <v>0</v>
      </c>
      <c r="G16" s="71">
        <v>0</v>
      </c>
      <c r="H16" s="71">
        <v>0</v>
      </c>
      <c r="I16" s="72">
        <f>SUM(C16:H16)</f>
        <v>1720</v>
      </c>
      <c r="J16" s="40"/>
      <c r="K16" s="39"/>
    </row>
    <row r="17" spans="1:11" ht="15.75" x14ac:dyDescent="0.25">
      <c r="A17" s="23" t="s">
        <v>10</v>
      </c>
      <c r="B17" s="14" t="s">
        <v>15</v>
      </c>
      <c r="C17" s="70">
        <v>0</v>
      </c>
      <c r="D17" s="73">
        <v>0</v>
      </c>
      <c r="E17" s="73">
        <v>0</v>
      </c>
      <c r="F17" s="73">
        <v>0</v>
      </c>
      <c r="G17" s="73">
        <v>0</v>
      </c>
      <c r="H17" s="73">
        <v>0</v>
      </c>
      <c r="I17" s="70">
        <f t="shared" si="5"/>
        <v>0</v>
      </c>
    </row>
    <row r="18" spans="1:11" ht="15.75" x14ac:dyDescent="0.25">
      <c r="A18" s="23" t="s">
        <v>19</v>
      </c>
      <c r="B18" s="14" t="s">
        <v>16</v>
      </c>
      <c r="C18" s="70">
        <v>0</v>
      </c>
      <c r="D18" s="69">
        <v>41280</v>
      </c>
      <c r="E18" s="69">
        <v>0</v>
      </c>
      <c r="F18" s="69">
        <v>0</v>
      </c>
      <c r="G18" s="69">
        <v>0</v>
      </c>
      <c r="H18" s="69">
        <v>0</v>
      </c>
      <c r="I18" s="70">
        <f t="shared" si="5"/>
        <v>41280</v>
      </c>
      <c r="K18" s="30"/>
    </row>
    <row r="19" spans="1:11" ht="15.75" x14ac:dyDescent="0.25">
      <c r="A19" s="23" t="s">
        <v>19</v>
      </c>
      <c r="B19" s="14" t="s">
        <v>17</v>
      </c>
      <c r="C19" s="70">
        <v>0</v>
      </c>
      <c r="D19" s="70">
        <v>0</v>
      </c>
      <c r="E19" s="70">
        <v>0</v>
      </c>
      <c r="F19" s="70">
        <v>0</v>
      </c>
      <c r="G19" s="70">
        <v>0</v>
      </c>
      <c r="H19" s="70">
        <v>0</v>
      </c>
      <c r="I19" s="70">
        <v>0</v>
      </c>
    </row>
    <row r="20" spans="1:11" ht="15.75" x14ac:dyDescent="0.25">
      <c r="A20" s="27"/>
      <c r="B20" s="26"/>
      <c r="C20" s="26"/>
      <c r="D20" s="26"/>
      <c r="E20" s="26"/>
      <c r="F20" s="26"/>
      <c r="G20" s="26"/>
      <c r="H20" s="26"/>
      <c r="I20" s="26"/>
    </row>
    <row r="21" spans="1:11" ht="15.75" x14ac:dyDescent="0.25">
      <c r="A21" s="27"/>
      <c r="B21" s="26"/>
      <c r="C21" s="26"/>
      <c r="D21" s="26"/>
      <c r="E21" s="26"/>
      <c r="F21" s="26"/>
      <c r="G21" s="26"/>
      <c r="H21" s="26"/>
      <c r="I21" s="26"/>
    </row>
    <row r="22" spans="1:11" ht="15.75" x14ac:dyDescent="0.25">
      <c r="A22" s="27"/>
      <c r="B22" s="26"/>
      <c r="C22" s="33"/>
      <c r="D22" s="26"/>
      <c r="E22" s="26"/>
      <c r="F22" s="26"/>
      <c r="G22" s="26"/>
      <c r="H22" s="26"/>
      <c r="I22" s="26"/>
    </row>
    <row r="23" spans="1:11" ht="15.75" x14ac:dyDescent="0.25">
      <c r="A23" s="27"/>
      <c r="B23" s="26"/>
      <c r="C23" s="26"/>
      <c r="D23" s="26"/>
      <c r="E23" s="26"/>
      <c r="F23" s="26"/>
      <c r="G23" s="26"/>
      <c r="H23" s="26"/>
      <c r="I23" s="26"/>
    </row>
    <row r="24" spans="1:11" ht="15.75" x14ac:dyDescent="0.25">
      <c r="A24" s="27"/>
      <c r="B24" s="26"/>
      <c r="C24" s="26"/>
      <c r="D24" s="26"/>
      <c r="E24" s="26"/>
      <c r="F24" s="26"/>
      <c r="G24" s="26"/>
      <c r="H24" s="26"/>
      <c r="I24" s="26"/>
    </row>
    <row r="25" spans="1:11" ht="15.75" x14ac:dyDescent="0.25">
      <c r="A25" s="27"/>
      <c r="B25" s="26"/>
      <c r="C25" s="26"/>
      <c r="D25" s="26"/>
      <c r="E25" s="26"/>
      <c r="F25" s="26"/>
      <c r="G25" s="26"/>
      <c r="H25" s="26"/>
      <c r="I25" s="26"/>
    </row>
    <row r="26" spans="1:11" ht="15.75" x14ac:dyDescent="0.25">
      <c r="A26" s="27"/>
      <c r="B26" s="26"/>
      <c r="C26" s="26"/>
      <c r="D26" s="26"/>
      <c r="E26" s="26"/>
      <c r="F26" s="26"/>
      <c r="G26" s="26"/>
      <c r="H26" s="26"/>
      <c r="I26" s="26"/>
    </row>
    <row r="27" spans="1:11" ht="15.75" x14ac:dyDescent="0.25">
      <c r="A27" s="27"/>
      <c r="B27" s="26"/>
      <c r="C27" s="26"/>
      <c r="D27" s="26"/>
      <c r="E27" s="26"/>
      <c r="F27" s="26"/>
      <c r="G27" s="26"/>
      <c r="H27" s="26"/>
      <c r="I27" s="26"/>
    </row>
    <row r="28" spans="1:11" ht="15.75" x14ac:dyDescent="0.25">
      <c r="A28" s="27"/>
      <c r="B28" s="26"/>
      <c r="C28" s="26"/>
      <c r="D28" s="26"/>
      <c r="E28" s="26"/>
      <c r="F28" s="26"/>
      <c r="G28" s="26"/>
      <c r="H28" s="26"/>
      <c r="I28" s="26"/>
    </row>
    <row r="29" spans="1:11" ht="15.75" x14ac:dyDescent="0.25">
      <c r="A29" s="27"/>
      <c r="B29" s="26"/>
      <c r="C29" s="26"/>
      <c r="D29" s="26"/>
      <c r="E29" s="26"/>
      <c r="F29" s="26"/>
      <c r="G29" s="26"/>
      <c r="H29" s="26"/>
      <c r="I29" s="26"/>
    </row>
    <row r="30" spans="1:11" ht="15.75" x14ac:dyDescent="0.25">
      <c r="A30" s="27"/>
      <c r="B30" s="26"/>
      <c r="C30" s="26"/>
      <c r="D30" s="26"/>
      <c r="E30" s="26"/>
      <c r="F30" s="26"/>
      <c r="G30" s="26"/>
      <c r="H30" s="26"/>
      <c r="I30" s="26"/>
    </row>
    <row r="31" spans="1:11" ht="15.75" x14ac:dyDescent="0.25">
      <c r="A31" s="27"/>
      <c r="B31" s="26"/>
      <c r="C31" s="26"/>
      <c r="D31" s="26"/>
      <c r="E31" s="26"/>
      <c r="F31" s="26"/>
      <c r="G31" s="26"/>
      <c r="H31" s="26"/>
      <c r="I31" s="26"/>
    </row>
    <row r="32" spans="1:11" ht="15.75" x14ac:dyDescent="0.25">
      <c r="A32" s="27"/>
      <c r="B32" s="26"/>
      <c r="C32" s="26"/>
      <c r="D32" s="26"/>
      <c r="E32" s="26"/>
      <c r="F32" s="26"/>
      <c r="G32" s="26"/>
      <c r="H32" s="26"/>
      <c r="I32" s="26"/>
    </row>
    <row r="33" spans="1:9" ht="15.75" x14ac:dyDescent="0.25">
      <c r="A33" s="27"/>
      <c r="B33" s="26"/>
      <c r="C33" s="26"/>
      <c r="D33" s="26"/>
      <c r="E33" s="26"/>
      <c r="F33" s="26"/>
      <c r="G33" s="26"/>
      <c r="H33" s="26"/>
      <c r="I33" s="26"/>
    </row>
    <row r="34" spans="1:9" ht="15.75" x14ac:dyDescent="0.25">
      <c r="A34" s="27"/>
      <c r="B34" s="26"/>
      <c r="C34" s="26"/>
      <c r="D34" s="26"/>
      <c r="E34" s="26"/>
      <c r="F34" s="26"/>
      <c r="G34" s="26"/>
      <c r="H34" s="26"/>
      <c r="I34" s="26"/>
    </row>
    <row r="35" spans="1:9" ht="15.75" x14ac:dyDescent="0.25">
      <c r="A35" s="27"/>
      <c r="B35" s="26"/>
      <c r="C35" s="26"/>
      <c r="D35" s="26"/>
      <c r="E35" s="26"/>
      <c r="F35" s="26"/>
      <c r="G35" s="26"/>
      <c r="H35" s="26"/>
      <c r="I35" s="26"/>
    </row>
    <row r="36" spans="1:9" ht="15.75" x14ac:dyDescent="0.25">
      <c r="A36" s="27"/>
      <c r="B36" s="26"/>
      <c r="C36" s="26"/>
      <c r="D36" s="26"/>
      <c r="E36" s="26"/>
      <c r="F36" s="26"/>
      <c r="G36" s="26"/>
      <c r="H36" s="26"/>
      <c r="I36" s="26"/>
    </row>
    <row r="37" spans="1:9" ht="15.75" x14ac:dyDescent="0.25">
      <c r="A37" s="27"/>
      <c r="B37" s="26"/>
      <c r="C37" s="26"/>
      <c r="D37" s="26"/>
      <c r="E37" s="26"/>
      <c r="F37" s="26"/>
      <c r="G37" s="26"/>
      <c r="H37" s="26"/>
      <c r="I37" s="26"/>
    </row>
    <row r="38" spans="1:9" ht="15.75" x14ac:dyDescent="0.25">
      <c r="A38" s="27"/>
      <c r="B38" s="26"/>
      <c r="C38" s="26"/>
      <c r="D38" s="26"/>
      <c r="E38" s="26"/>
      <c r="F38" s="26"/>
      <c r="G38" s="26"/>
      <c r="H38" s="26"/>
      <c r="I38" s="26"/>
    </row>
    <row r="39" spans="1:9" ht="15.75" x14ac:dyDescent="0.25">
      <c r="A39" s="27"/>
      <c r="B39" s="26"/>
      <c r="C39" s="26"/>
      <c r="D39" s="26"/>
      <c r="E39" s="26"/>
      <c r="F39" s="26"/>
      <c r="G39" s="26"/>
      <c r="H39" s="26"/>
      <c r="I39" s="26"/>
    </row>
    <row r="40" spans="1:9" ht="15.75" x14ac:dyDescent="0.25">
      <c r="A40" s="27"/>
      <c r="B40" s="26"/>
      <c r="C40" s="26"/>
      <c r="D40" s="26"/>
      <c r="E40" s="26"/>
      <c r="F40" s="26"/>
      <c r="G40" s="26"/>
      <c r="H40" s="26"/>
      <c r="I40" s="26"/>
    </row>
    <row r="41" spans="1:9" ht="15.75" x14ac:dyDescent="0.25">
      <c r="A41" s="27"/>
      <c r="B41" s="26"/>
      <c r="C41" s="26"/>
      <c r="D41" s="26"/>
      <c r="E41" s="26"/>
      <c r="F41" s="26"/>
      <c r="G41" s="26"/>
      <c r="H41" s="26"/>
      <c r="I41" s="26"/>
    </row>
    <row r="42" spans="1:9" ht="15.75" x14ac:dyDescent="0.25">
      <c r="A42" s="27"/>
      <c r="B42" s="26"/>
      <c r="C42" s="26"/>
      <c r="D42" s="26"/>
      <c r="E42" s="26"/>
      <c r="F42" s="26"/>
      <c r="G42" s="26"/>
      <c r="H42" s="26"/>
      <c r="I42" s="26"/>
    </row>
    <row r="43" spans="1:9" ht="15.75" x14ac:dyDescent="0.25">
      <c r="A43" s="27"/>
      <c r="B43" s="26"/>
      <c r="C43" s="26"/>
      <c r="D43" s="26"/>
      <c r="E43" s="26"/>
      <c r="F43" s="26"/>
      <c r="G43" s="26"/>
      <c r="H43" s="26"/>
      <c r="I43" s="26"/>
    </row>
    <row r="44" spans="1:9" ht="15.75" x14ac:dyDescent="0.25">
      <c r="A44" s="27"/>
      <c r="B44" s="26"/>
      <c r="C44" s="26"/>
      <c r="D44" s="26"/>
      <c r="E44" s="26"/>
      <c r="F44" s="26"/>
      <c r="G44" s="26"/>
      <c r="H44" s="26"/>
      <c r="I44" s="26"/>
    </row>
    <row r="45" spans="1:9" ht="15.75" x14ac:dyDescent="0.25">
      <c r="A45" s="27"/>
      <c r="B45" s="26"/>
      <c r="C45" s="26"/>
      <c r="D45" s="26"/>
      <c r="E45" s="26"/>
      <c r="F45" s="26"/>
      <c r="G45" s="26"/>
      <c r="H45" s="26"/>
      <c r="I45" s="26"/>
    </row>
    <row r="46" spans="1:9" ht="15.75" x14ac:dyDescent="0.25">
      <c r="A46" s="27"/>
      <c r="B46" s="26"/>
      <c r="C46" s="26"/>
      <c r="D46" s="26"/>
      <c r="E46" s="26"/>
      <c r="F46" s="26"/>
      <c r="G46" s="26"/>
      <c r="H46" s="26"/>
      <c r="I46" s="26"/>
    </row>
    <row r="47" spans="1:9" ht="15.75" x14ac:dyDescent="0.25">
      <c r="A47" s="27"/>
      <c r="B47" s="26"/>
      <c r="C47" s="26"/>
      <c r="D47" s="26"/>
      <c r="E47" s="26"/>
      <c r="F47" s="26"/>
      <c r="G47" s="26"/>
      <c r="H47" s="26"/>
      <c r="I47" s="26"/>
    </row>
    <row r="48" spans="1:9" ht="15.75" x14ac:dyDescent="0.25">
      <c r="A48" s="27"/>
      <c r="B48" s="26"/>
      <c r="C48" s="26"/>
      <c r="D48" s="26"/>
      <c r="E48" s="26"/>
      <c r="F48" s="26"/>
      <c r="G48" s="26"/>
      <c r="H48" s="26"/>
      <c r="I48" s="26"/>
    </row>
    <row r="49" spans="1:9" ht="15.75" x14ac:dyDescent="0.25">
      <c r="A49" s="27"/>
      <c r="B49" s="26"/>
      <c r="C49" s="26"/>
      <c r="D49" s="26"/>
      <c r="E49" s="26"/>
      <c r="F49" s="26"/>
      <c r="G49" s="26"/>
      <c r="H49" s="26"/>
      <c r="I49" s="26"/>
    </row>
    <row r="50" spans="1:9" ht="15.75" x14ac:dyDescent="0.25">
      <c r="A50" s="27"/>
      <c r="B50" s="26"/>
      <c r="C50" s="26"/>
      <c r="D50" s="26"/>
      <c r="E50" s="26"/>
      <c r="F50" s="26"/>
      <c r="G50" s="26"/>
      <c r="H50" s="26"/>
      <c r="I50" s="26"/>
    </row>
    <row r="51" spans="1:9" ht="15.75" x14ac:dyDescent="0.25">
      <c r="A51" s="27"/>
      <c r="B51" s="26"/>
      <c r="C51" s="26"/>
      <c r="D51" s="26"/>
      <c r="E51" s="26"/>
      <c r="F51" s="26"/>
      <c r="G51" s="26"/>
      <c r="H51" s="26"/>
      <c r="I51" s="26"/>
    </row>
    <row r="52" spans="1:9" ht="15.75" x14ac:dyDescent="0.25">
      <c r="A52" s="27"/>
      <c r="B52" s="26"/>
      <c r="C52" s="26"/>
      <c r="D52" s="26"/>
      <c r="E52" s="26"/>
      <c r="F52" s="26"/>
      <c r="G52" s="26"/>
      <c r="H52" s="26"/>
      <c r="I52" s="26"/>
    </row>
    <row r="53" spans="1:9" ht="15.75" x14ac:dyDescent="0.25">
      <c r="A53" s="27"/>
      <c r="B53" s="26"/>
      <c r="C53" s="26"/>
      <c r="D53" s="26"/>
      <c r="E53" s="26"/>
      <c r="F53" s="26"/>
      <c r="G53" s="26"/>
      <c r="H53" s="26"/>
      <c r="I53" s="26"/>
    </row>
    <row r="54" spans="1:9" ht="15.75" x14ac:dyDescent="0.25">
      <c r="A54" s="27"/>
      <c r="B54" s="26"/>
      <c r="C54" s="26"/>
      <c r="D54" s="26"/>
      <c r="E54" s="26"/>
      <c r="F54" s="26"/>
      <c r="G54" s="26"/>
      <c r="H54" s="26"/>
      <c r="I54" s="26"/>
    </row>
    <row r="55" spans="1:9" ht="15.75" x14ac:dyDescent="0.25">
      <c r="A55" s="27"/>
      <c r="B55" s="26"/>
      <c r="C55" s="26"/>
      <c r="D55" s="26"/>
      <c r="E55" s="26"/>
      <c r="F55" s="26"/>
      <c r="G55" s="26"/>
      <c r="H55" s="26"/>
      <c r="I55" s="26"/>
    </row>
    <row r="56" spans="1:9" ht="15.75" x14ac:dyDescent="0.25">
      <c r="A56" s="27"/>
      <c r="B56" s="26"/>
      <c r="C56" s="26"/>
      <c r="D56" s="26"/>
      <c r="E56" s="26"/>
      <c r="F56" s="26"/>
      <c r="G56" s="26"/>
      <c r="H56" s="26"/>
      <c r="I56" s="26"/>
    </row>
    <row r="57" spans="1:9" ht="15.75" x14ac:dyDescent="0.25">
      <c r="A57" s="27"/>
      <c r="B57" s="26"/>
      <c r="C57" s="26"/>
      <c r="D57" s="26"/>
      <c r="E57" s="26"/>
      <c r="F57" s="26"/>
      <c r="G57" s="26"/>
      <c r="H57" s="26"/>
      <c r="I57" s="26"/>
    </row>
    <row r="58" spans="1:9" ht="15.75" x14ac:dyDescent="0.25">
      <c r="A58" s="27"/>
      <c r="B58" s="26"/>
      <c r="C58" s="26"/>
      <c r="D58" s="26"/>
      <c r="E58" s="26"/>
      <c r="F58" s="26"/>
      <c r="G58" s="26"/>
      <c r="H58" s="26"/>
      <c r="I58" s="26"/>
    </row>
    <row r="59" spans="1:9" ht="15.75" x14ac:dyDescent="0.25">
      <c r="A59" s="27"/>
      <c r="B59" s="26"/>
      <c r="C59" s="26"/>
      <c r="D59" s="26"/>
      <c r="E59" s="26"/>
      <c r="F59" s="26"/>
      <c r="G59" s="26"/>
      <c r="H59" s="26"/>
      <c r="I59" s="26"/>
    </row>
    <row r="60" spans="1:9" ht="15.75" x14ac:dyDescent="0.25">
      <c r="A60" s="27"/>
      <c r="B60" s="26"/>
      <c r="C60" s="26"/>
      <c r="D60" s="26"/>
      <c r="E60" s="26"/>
      <c r="F60" s="26"/>
      <c r="G60" s="26"/>
      <c r="H60" s="26"/>
      <c r="I60" s="26"/>
    </row>
    <row r="61" spans="1:9" ht="15.75" x14ac:dyDescent="0.25">
      <c r="A61" s="27"/>
      <c r="B61" s="26"/>
      <c r="C61" s="26"/>
      <c r="D61" s="26"/>
      <c r="E61" s="26"/>
      <c r="F61" s="26"/>
      <c r="G61" s="26"/>
      <c r="H61" s="26"/>
      <c r="I61" s="26"/>
    </row>
    <row r="62" spans="1:9" ht="15.75" x14ac:dyDescent="0.25">
      <c r="A62" s="27"/>
      <c r="B62" s="26"/>
      <c r="C62" s="26"/>
      <c r="D62" s="26"/>
      <c r="E62" s="26"/>
      <c r="F62" s="26"/>
      <c r="G62" s="26"/>
      <c r="H62" s="26"/>
      <c r="I62" s="26"/>
    </row>
    <row r="63" spans="1:9" ht="15.75" x14ac:dyDescent="0.25">
      <c r="A63" s="27"/>
      <c r="B63" s="26"/>
      <c r="C63" s="26"/>
      <c r="D63" s="26"/>
      <c r="E63" s="26"/>
      <c r="F63" s="26"/>
      <c r="G63" s="26"/>
      <c r="H63" s="26"/>
      <c r="I63" s="26"/>
    </row>
    <row r="64" spans="1:9" ht="15.75" x14ac:dyDescent="0.25">
      <c r="A64" s="27"/>
      <c r="B64" s="26"/>
      <c r="C64" s="26"/>
      <c r="D64" s="26"/>
      <c r="E64" s="26"/>
      <c r="F64" s="26"/>
      <c r="G64" s="26"/>
      <c r="H64" s="26"/>
      <c r="I64" s="26"/>
    </row>
    <row r="65" spans="1:9" ht="15.75" x14ac:dyDescent="0.25">
      <c r="A65" s="27"/>
      <c r="B65" s="26"/>
      <c r="C65" s="26"/>
      <c r="D65" s="26"/>
      <c r="E65" s="26"/>
      <c r="F65" s="26"/>
      <c r="G65" s="26"/>
      <c r="H65" s="26"/>
      <c r="I65" s="26"/>
    </row>
    <row r="66" spans="1:9" ht="15.75" x14ac:dyDescent="0.25">
      <c r="A66" s="27"/>
      <c r="B66" s="26"/>
      <c r="C66" s="26"/>
      <c r="D66" s="26"/>
      <c r="E66" s="26"/>
      <c r="F66" s="26"/>
      <c r="G66" s="26"/>
      <c r="H66" s="26"/>
      <c r="I66" s="26"/>
    </row>
    <row r="67" spans="1:9" ht="15.75" x14ac:dyDescent="0.25">
      <c r="A67" s="27"/>
      <c r="B67" s="26"/>
      <c r="C67" s="26"/>
      <c r="D67" s="26"/>
      <c r="E67" s="26"/>
      <c r="F67" s="26"/>
      <c r="G67" s="26"/>
      <c r="H67" s="26"/>
      <c r="I67" s="26"/>
    </row>
    <row r="68" spans="1:9" ht="15.75" x14ac:dyDescent="0.25">
      <c r="A68" s="27"/>
      <c r="B68" s="26"/>
      <c r="C68" s="26"/>
      <c r="D68" s="26"/>
      <c r="E68" s="26"/>
      <c r="F68" s="26"/>
      <c r="G68" s="26"/>
      <c r="H68" s="26"/>
      <c r="I68" s="26"/>
    </row>
    <row r="69" spans="1:9" ht="15.75" x14ac:dyDescent="0.25">
      <c r="A69" s="27"/>
      <c r="B69" s="26"/>
      <c r="C69" s="26"/>
      <c r="D69" s="26"/>
      <c r="E69" s="26"/>
      <c r="F69" s="26"/>
      <c r="G69" s="26"/>
      <c r="H69" s="26"/>
      <c r="I69" s="26"/>
    </row>
    <row r="70" spans="1:9" ht="15.75" x14ac:dyDescent="0.25">
      <c r="A70" s="27"/>
      <c r="B70" s="26"/>
      <c r="C70" s="26"/>
      <c r="D70" s="26"/>
      <c r="E70" s="26"/>
      <c r="F70" s="26"/>
      <c r="G70" s="26"/>
      <c r="H70" s="26"/>
      <c r="I70" s="26"/>
    </row>
    <row r="71" spans="1:9" ht="15.75" x14ac:dyDescent="0.25">
      <c r="A71" s="27"/>
      <c r="B71" s="26"/>
      <c r="C71" s="26"/>
      <c r="D71" s="26"/>
      <c r="E71" s="26"/>
      <c r="F71" s="26"/>
      <c r="G71" s="26"/>
      <c r="H71" s="26"/>
      <c r="I71" s="26"/>
    </row>
    <row r="72" spans="1:9" ht="15.75" x14ac:dyDescent="0.25">
      <c r="A72" s="27"/>
      <c r="B72" s="26"/>
      <c r="C72" s="26"/>
      <c r="D72" s="26"/>
      <c r="E72" s="26"/>
      <c r="F72" s="26"/>
      <c r="G72" s="26"/>
      <c r="H72" s="26"/>
      <c r="I72" s="26"/>
    </row>
    <row r="73" spans="1:9" ht="15.75" x14ac:dyDescent="0.25">
      <c r="A73" s="27"/>
      <c r="B73" s="26"/>
      <c r="C73" s="26"/>
      <c r="D73" s="26"/>
      <c r="E73" s="26"/>
      <c r="F73" s="26"/>
      <c r="G73" s="26"/>
      <c r="H73" s="26"/>
      <c r="I73" s="26"/>
    </row>
    <row r="74" spans="1:9" ht="15.75" x14ac:dyDescent="0.25">
      <c r="A74" s="27"/>
      <c r="B74" s="26"/>
      <c r="C74" s="26"/>
      <c r="D74" s="26"/>
      <c r="E74" s="26"/>
      <c r="F74" s="26"/>
      <c r="G74" s="26"/>
      <c r="H74" s="26"/>
      <c r="I74" s="26"/>
    </row>
    <row r="75" spans="1:9" ht="15.75" x14ac:dyDescent="0.25">
      <c r="A75" s="27"/>
      <c r="B75" s="26"/>
      <c r="C75" s="26"/>
      <c r="D75" s="26"/>
      <c r="E75" s="26"/>
      <c r="F75" s="26"/>
      <c r="G75" s="26"/>
      <c r="H75" s="26"/>
      <c r="I75" s="26"/>
    </row>
    <row r="76" spans="1:9" ht="15.75" x14ac:dyDescent="0.25">
      <c r="A76" s="27"/>
      <c r="B76" s="26"/>
      <c r="C76" s="26"/>
      <c r="D76" s="26"/>
      <c r="E76" s="26"/>
      <c r="F76" s="26"/>
      <c r="G76" s="26"/>
      <c r="H76" s="26"/>
      <c r="I76" s="26"/>
    </row>
    <row r="77" spans="1:9" ht="15.75" x14ac:dyDescent="0.25">
      <c r="A77" s="27"/>
      <c r="B77" s="26"/>
      <c r="C77" s="26"/>
      <c r="D77" s="26"/>
      <c r="E77" s="26"/>
      <c r="F77" s="26"/>
      <c r="G77" s="26"/>
      <c r="H77" s="26"/>
      <c r="I77" s="26"/>
    </row>
    <row r="78" spans="1:9" ht="15.75" x14ac:dyDescent="0.25">
      <c r="A78" s="27"/>
      <c r="B78" s="26"/>
      <c r="C78" s="26"/>
      <c r="D78" s="26"/>
      <c r="E78" s="26"/>
      <c r="F78" s="26"/>
      <c r="G78" s="26"/>
      <c r="H78" s="26"/>
      <c r="I78" s="26"/>
    </row>
    <row r="79" spans="1:9" ht="15.75" x14ac:dyDescent="0.25">
      <c r="A79" s="27"/>
      <c r="B79" s="26"/>
      <c r="C79" s="26"/>
      <c r="D79" s="26"/>
      <c r="E79" s="26"/>
      <c r="F79" s="26"/>
      <c r="G79" s="26"/>
      <c r="H79" s="26"/>
      <c r="I79" s="26"/>
    </row>
    <row r="80" spans="1:9" ht="15.75" x14ac:dyDescent="0.25">
      <c r="A80" s="27"/>
      <c r="B80" s="26"/>
      <c r="C80" s="26"/>
      <c r="D80" s="26"/>
      <c r="E80" s="26"/>
      <c r="F80" s="26"/>
      <c r="G80" s="26"/>
      <c r="H80" s="26"/>
      <c r="I80" s="26"/>
    </row>
    <row r="81" spans="1:9" ht="15.75" x14ac:dyDescent="0.25">
      <c r="A81" s="27"/>
      <c r="B81" s="26"/>
      <c r="C81" s="26"/>
      <c r="D81" s="26"/>
      <c r="E81" s="26"/>
      <c r="F81" s="26"/>
      <c r="G81" s="26"/>
      <c r="H81" s="26"/>
      <c r="I81" s="26"/>
    </row>
    <row r="82" spans="1:9" ht="15.75" x14ac:dyDescent="0.25">
      <c r="A82" s="27"/>
      <c r="B82" s="26"/>
      <c r="C82" s="26"/>
      <c r="D82" s="26"/>
      <c r="E82" s="26"/>
      <c r="F82" s="26"/>
      <c r="G82" s="26"/>
      <c r="H82" s="26"/>
      <c r="I82" s="26"/>
    </row>
    <row r="83" spans="1:9" ht="15.75" x14ac:dyDescent="0.25">
      <c r="A83" s="27"/>
      <c r="B83" s="26"/>
      <c r="C83" s="26"/>
      <c r="D83" s="26"/>
      <c r="E83" s="26"/>
      <c r="F83" s="26"/>
      <c r="G83" s="26"/>
      <c r="H83" s="26"/>
      <c r="I83" s="26"/>
    </row>
    <row r="84" spans="1:9" ht="15.75" x14ac:dyDescent="0.25">
      <c r="A84" s="27"/>
      <c r="B84" s="26"/>
      <c r="C84" s="26"/>
      <c r="D84" s="26"/>
      <c r="E84" s="26"/>
      <c r="F84" s="26"/>
      <c r="G84" s="26"/>
      <c r="H84" s="26"/>
      <c r="I84" s="26"/>
    </row>
    <row r="85" spans="1:9" ht="15.75" x14ac:dyDescent="0.25">
      <c r="A85" s="27"/>
      <c r="B85" s="26"/>
      <c r="C85" s="26"/>
      <c r="D85" s="26"/>
      <c r="E85" s="26"/>
      <c r="F85" s="26"/>
      <c r="G85" s="26"/>
      <c r="H85" s="26"/>
      <c r="I85" s="26"/>
    </row>
    <row r="86" spans="1:9" ht="15.75" x14ac:dyDescent="0.25">
      <c r="A86" s="27"/>
      <c r="B86" s="26"/>
      <c r="C86" s="26"/>
      <c r="D86" s="26"/>
      <c r="E86" s="26"/>
      <c r="F86" s="26"/>
      <c r="G86" s="26"/>
      <c r="H86" s="26"/>
      <c r="I86" s="26"/>
    </row>
    <row r="87" spans="1:9" ht="15.75" x14ac:dyDescent="0.25">
      <c r="A87" s="27"/>
      <c r="B87" s="26"/>
      <c r="C87" s="26"/>
      <c r="D87" s="26"/>
      <c r="E87" s="26"/>
      <c r="F87" s="26"/>
      <c r="G87" s="26"/>
      <c r="H87" s="26"/>
      <c r="I87" s="26"/>
    </row>
    <row r="88" spans="1:9" ht="15.75" x14ac:dyDescent="0.25">
      <c r="A88" s="27"/>
      <c r="B88" s="26"/>
      <c r="C88" s="26"/>
      <c r="D88" s="26"/>
      <c r="E88" s="26"/>
      <c r="F88" s="26"/>
      <c r="G88" s="26"/>
      <c r="H88" s="26"/>
      <c r="I88" s="26"/>
    </row>
    <row r="89" spans="1:9" ht="15.75" x14ac:dyDescent="0.25">
      <c r="A89" s="27"/>
      <c r="B89" s="26"/>
      <c r="C89" s="26"/>
      <c r="D89" s="26"/>
      <c r="E89" s="26"/>
      <c r="F89" s="26"/>
      <c r="G89" s="26"/>
      <c r="H89" s="26"/>
      <c r="I89" s="26"/>
    </row>
    <row r="90" spans="1:9" ht="15.75" x14ac:dyDescent="0.25">
      <c r="A90" s="27"/>
      <c r="B90" s="26"/>
      <c r="C90" s="26"/>
      <c r="D90" s="26"/>
      <c r="E90" s="26"/>
      <c r="F90" s="26"/>
      <c r="G90" s="26"/>
      <c r="H90" s="26"/>
      <c r="I90" s="26"/>
    </row>
    <row r="91" spans="1:9" ht="15.75" x14ac:dyDescent="0.25">
      <c r="A91" s="27"/>
      <c r="B91" s="26"/>
      <c r="C91" s="26"/>
      <c r="D91" s="26"/>
      <c r="E91" s="26"/>
      <c r="F91" s="26"/>
      <c r="G91" s="26"/>
      <c r="H91" s="26"/>
      <c r="I91" s="26"/>
    </row>
    <row r="92" spans="1:9" ht="15.75" x14ac:dyDescent="0.25">
      <c r="A92" s="27"/>
      <c r="B92" s="26"/>
      <c r="C92" s="26"/>
      <c r="D92" s="26"/>
      <c r="E92" s="26"/>
      <c r="F92" s="26"/>
      <c r="G92" s="26"/>
      <c r="H92" s="26"/>
      <c r="I92" s="26"/>
    </row>
    <row r="93" spans="1:9" ht="15.75" x14ac:dyDescent="0.25">
      <c r="A93" s="27"/>
      <c r="B93" s="26"/>
      <c r="C93" s="26"/>
      <c r="D93" s="26"/>
      <c r="E93" s="26"/>
      <c r="F93" s="26"/>
      <c r="G93" s="26"/>
      <c r="H93" s="26"/>
      <c r="I93" s="26"/>
    </row>
    <row r="94" spans="1:9" ht="15.75" x14ac:dyDescent="0.25">
      <c r="A94" s="27"/>
      <c r="B94" s="26"/>
      <c r="C94" s="26"/>
      <c r="D94" s="26"/>
      <c r="E94" s="26"/>
      <c r="F94" s="26"/>
      <c r="G94" s="26"/>
      <c r="H94" s="26"/>
      <c r="I94" s="26"/>
    </row>
    <row r="95" spans="1:9" ht="15.75" x14ac:dyDescent="0.25">
      <c r="A95" s="27"/>
      <c r="B95" s="26"/>
      <c r="C95" s="26"/>
      <c r="D95" s="26"/>
      <c r="E95" s="26"/>
      <c r="F95" s="26"/>
      <c r="G95" s="26"/>
      <c r="H95" s="26"/>
      <c r="I95" s="26"/>
    </row>
    <row r="96" spans="1:9" ht="15.75" x14ac:dyDescent="0.25">
      <c r="A96" s="27"/>
      <c r="B96" s="26"/>
      <c r="C96" s="26"/>
      <c r="D96" s="26"/>
      <c r="E96" s="26"/>
      <c r="F96" s="26"/>
      <c r="G96" s="26"/>
      <c r="H96" s="26"/>
      <c r="I96" s="26"/>
    </row>
    <row r="97" spans="1:9" ht="15.75" x14ac:dyDescent="0.25">
      <c r="A97" s="27"/>
      <c r="B97" s="26"/>
      <c r="C97" s="26"/>
      <c r="D97" s="26"/>
      <c r="E97" s="26"/>
      <c r="F97" s="26"/>
      <c r="G97" s="26"/>
      <c r="H97" s="26"/>
      <c r="I97" s="26"/>
    </row>
    <row r="98" spans="1:9" ht="15.75" x14ac:dyDescent="0.25">
      <c r="A98" s="27"/>
      <c r="B98" s="26"/>
      <c r="C98" s="26"/>
      <c r="D98" s="26"/>
      <c r="E98" s="26"/>
      <c r="F98" s="26"/>
      <c r="G98" s="26"/>
      <c r="H98" s="26"/>
      <c r="I98" s="26"/>
    </row>
    <row r="99" spans="1:9" ht="15.75" x14ac:dyDescent="0.25">
      <c r="A99" s="27"/>
      <c r="B99" s="26"/>
      <c r="C99" s="26"/>
      <c r="D99" s="26"/>
      <c r="E99" s="26"/>
      <c r="F99" s="26"/>
      <c r="G99" s="26"/>
      <c r="H99" s="26"/>
      <c r="I99" s="26"/>
    </row>
    <row r="100" spans="1:9" ht="15.75" x14ac:dyDescent="0.25">
      <c r="A100" s="27"/>
      <c r="B100" s="26"/>
      <c r="C100" s="26"/>
      <c r="D100" s="26"/>
      <c r="E100" s="26"/>
      <c r="F100" s="26"/>
      <c r="G100" s="26"/>
      <c r="H100" s="26"/>
      <c r="I100" s="26"/>
    </row>
    <row r="101" spans="1:9" ht="15.75" x14ac:dyDescent="0.25">
      <c r="A101" s="27"/>
      <c r="B101" s="26"/>
      <c r="C101" s="26"/>
      <c r="D101" s="26"/>
      <c r="E101" s="26"/>
      <c r="F101" s="26"/>
      <c r="G101" s="26"/>
      <c r="H101" s="26"/>
      <c r="I101" s="26"/>
    </row>
    <row r="102" spans="1:9" ht="15.75" x14ac:dyDescent="0.25">
      <c r="A102" s="27"/>
      <c r="B102" s="26"/>
      <c r="C102" s="26"/>
      <c r="D102" s="26"/>
      <c r="E102" s="26"/>
      <c r="F102" s="26"/>
      <c r="G102" s="26"/>
      <c r="H102" s="26"/>
      <c r="I102" s="26"/>
    </row>
    <row r="103" spans="1:9" ht="15.75" x14ac:dyDescent="0.25">
      <c r="A103" s="27"/>
      <c r="B103" s="26"/>
      <c r="C103" s="26"/>
      <c r="D103" s="26"/>
      <c r="E103" s="26"/>
      <c r="F103" s="26"/>
      <c r="G103" s="26"/>
      <c r="H103" s="26"/>
      <c r="I103" s="26"/>
    </row>
    <row r="104" spans="1:9" ht="15.75" x14ac:dyDescent="0.25">
      <c r="A104" s="27"/>
      <c r="B104" s="26"/>
      <c r="C104" s="26"/>
      <c r="D104" s="26"/>
      <c r="E104" s="26"/>
      <c r="F104" s="26"/>
      <c r="G104" s="26"/>
      <c r="H104" s="26"/>
      <c r="I104" s="26"/>
    </row>
    <row r="105" spans="1:9" ht="15.75" x14ac:dyDescent="0.25">
      <c r="A105" s="27"/>
      <c r="B105" s="26"/>
      <c r="C105" s="26"/>
      <c r="D105" s="26"/>
      <c r="E105" s="26"/>
      <c r="F105" s="26"/>
      <c r="G105" s="26"/>
      <c r="H105" s="26"/>
      <c r="I105" s="26"/>
    </row>
    <row r="106" spans="1:9" ht="15.75" x14ac:dyDescent="0.25">
      <c r="A106" s="27"/>
      <c r="B106" s="26"/>
      <c r="C106" s="26"/>
      <c r="D106" s="26"/>
      <c r="E106" s="26"/>
      <c r="F106" s="26"/>
      <c r="G106" s="26"/>
      <c r="H106" s="26"/>
      <c r="I106" s="26"/>
    </row>
    <row r="107" spans="1:9" ht="15.75" x14ac:dyDescent="0.25">
      <c r="A107" s="27"/>
      <c r="B107" s="26"/>
      <c r="C107" s="26"/>
      <c r="D107" s="26"/>
      <c r="E107" s="26"/>
      <c r="F107" s="26"/>
      <c r="G107" s="26"/>
      <c r="H107" s="26"/>
      <c r="I107" s="26"/>
    </row>
    <row r="108" spans="1:9" ht="15.75" x14ac:dyDescent="0.25">
      <c r="A108" s="27"/>
      <c r="B108" s="26"/>
      <c r="C108" s="26"/>
      <c r="D108" s="26"/>
      <c r="E108" s="26"/>
      <c r="F108" s="26"/>
      <c r="G108" s="26"/>
      <c r="H108" s="26"/>
      <c r="I108" s="26"/>
    </row>
    <row r="109" spans="1:9" ht="15.75" x14ac:dyDescent="0.25">
      <c r="A109" s="27"/>
      <c r="B109" s="26"/>
      <c r="C109" s="26"/>
      <c r="D109" s="26"/>
      <c r="E109" s="26"/>
      <c r="F109" s="26"/>
      <c r="G109" s="26"/>
      <c r="H109" s="26"/>
      <c r="I109" s="26"/>
    </row>
    <row r="110" spans="1:9" ht="15.75" x14ac:dyDescent="0.25">
      <c r="A110" s="27"/>
      <c r="B110" s="26"/>
      <c r="C110" s="26"/>
      <c r="D110" s="26"/>
      <c r="E110" s="26"/>
      <c r="F110" s="26"/>
      <c r="G110" s="26"/>
      <c r="H110" s="26"/>
      <c r="I110" s="26"/>
    </row>
  </sheetData>
  <mergeCells count="7">
    <mergeCell ref="A14:I14"/>
    <mergeCell ref="G1:I1"/>
    <mergeCell ref="F2:I2"/>
    <mergeCell ref="A4:I4"/>
    <mergeCell ref="A6:A7"/>
    <mergeCell ref="B6:B7"/>
    <mergeCell ref="C6:I6"/>
  </mergeCells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5"/>
  <sheetViews>
    <sheetView view="pageBreakPreview" zoomScale="90" zoomScaleNormal="100" zoomScaleSheetLayoutView="90" workbookViewId="0">
      <selection activeCell="B25" sqref="B25"/>
    </sheetView>
  </sheetViews>
  <sheetFormatPr defaultRowHeight="15" x14ac:dyDescent="0.25"/>
  <cols>
    <col min="1" max="1" width="9.140625" style="18"/>
    <col min="2" max="2" width="33.85546875" customWidth="1"/>
    <col min="3" max="3" width="14.7109375" customWidth="1"/>
    <col min="4" max="4" width="12.7109375" customWidth="1"/>
    <col min="5" max="5" width="13" customWidth="1"/>
    <col min="6" max="6" width="11.5703125" customWidth="1"/>
    <col min="7" max="7" width="11.28515625" customWidth="1"/>
    <col min="8" max="8" width="12.85546875" customWidth="1"/>
    <col min="9" max="9" width="14.5703125" customWidth="1"/>
    <col min="11" max="11" width="13.7109375" bestFit="1" customWidth="1"/>
    <col min="12" max="12" width="9.5703125" bestFit="1" customWidth="1"/>
  </cols>
  <sheetData>
    <row r="1" spans="1:11" ht="15.75" x14ac:dyDescent="0.25">
      <c r="F1" s="34"/>
      <c r="G1" s="132" t="s">
        <v>71</v>
      </c>
      <c r="H1" s="132"/>
      <c r="I1" s="132"/>
    </row>
    <row r="2" spans="1:11" ht="15.75" x14ac:dyDescent="0.25">
      <c r="F2" s="132" t="s">
        <v>72</v>
      </c>
      <c r="G2" s="132"/>
      <c r="H2" s="132"/>
      <c r="I2" s="132"/>
    </row>
    <row r="4" spans="1:11" ht="37.5" customHeight="1" x14ac:dyDescent="0.25">
      <c r="A4" s="121" t="s">
        <v>65</v>
      </c>
      <c r="B4" s="121"/>
      <c r="C4" s="121"/>
      <c r="D4" s="121"/>
      <c r="E4" s="121"/>
      <c r="F4" s="121"/>
      <c r="G4" s="121"/>
      <c r="H4" s="121"/>
      <c r="I4" s="121"/>
    </row>
    <row r="5" spans="1:11" ht="18.75" hidden="1" x14ac:dyDescent="0.25">
      <c r="A5" s="22"/>
      <c r="B5" s="3"/>
      <c r="C5" s="3"/>
      <c r="D5" s="3"/>
      <c r="E5" s="3"/>
      <c r="F5" s="3"/>
      <c r="G5" s="3"/>
      <c r="H5" s="3"/>
      <c r="I5" s="3"/>
    </row>
    <row r="6" spans="1:11" ht="24.75" customHeight="1" x14ac:dyDescent="0.25">
      <c r="A6" s="104" t="s">
        <v>18</v>
      </c>
      <c r="B6" s="122" t="s">
        <v>11</v>
      </c>
      <c r="C6" s="122" t="s">
        <v>12</v>
      </c>
      <c r="D6" s="122"/>
      <c r="E6" s="122"/>
      <c r="F6" s="122"/>
      <c r="G6" s="122"/>
      <c r="H6" s="122"/>
      <c r="I6" s="122"/>
    </row>
    <row r="7" spans="1:11" ht="24" customHeight="1" x14ac:dyDescent="0.25">
      <c r="A7" s="133"/>
      <c r="B7" s="122"/>
      <c r="C7" s="37">
        <v>2025</v>
      </c>
      <c r="D7" s="37">
        <v>2026</v>
      </c>
      <c r="E7" s="37">
        <v>2027</v>
      </c>
      <c r="F7" s="37">
        <v>2028</v>
      </c>
      <c r="G7" s="37">
        <v>2029</v>
      </c>
      <c r="H7" s="37">
        <v>2030</v>
      </c>
      <c r="I7" s="37" t="s">
        <v>0</v>
      </c>
    </row>
    <row r="8" spans="1:11" x14ac:dyDescent="0.25">
      <c r="A8" s="19">
        <v>1</v>
      </c>
      <c r="B8" s="4">
        <v>2</v>
      </c>
      <c r="C8" s="4">
        <v>3</v>
      </c>
      <c r="D8" s="4">
        <v>4</v>
      </c>
      <c r="E8" s="4">
        <v>5</v>
      </c>
      <c r="F8" s="4">
        <v>6</v>
      </c>
      <c r="G8" s="4">
        <v>7</v>
      </c>
      <c r="H8" s="4">
        <v>8</v>
      </c>
      <c r="I8" s="4">
        <v>9</v>
      </c>
    </row>
    <row r="9" spans="1:11" ht="15.75" x14ac:dyDescent="0.25">
      <c r="A9" s="23">
        <v>1</v>
      </c>
      <c r="B9" s="5" t="s">
        <v>13</v>
      </c>
      <c r="C9" s="82">
        <f>SUM(C10:C13)</f>
        <v>32779.712499999994</v>
      </c>
      <c r="D9" s="82">
        <f>SUM(D10:D13)</f>
        <v>42834.108330000003</v>
      </c>
      <c r="E9" s="82">
        <f>SUM(E10:E13)</f>
        <v>38220.983330000003</v>
      </c>
      <c r="F9" s="82">
        <f t="shared" ref="F9:F10" si="0">F15</f>
        <v>0</v>
      </c>
      <c r="G9" s="82">
        <f t="shared" ref="G9:H10" si="1">G15</f>
        <v>0</v>
      </c>
      <c r="H9" s="82">
        <f t="shared" si="1"/>
        <v>0</v>
      </c>
      <c r="I9" s="82">
        <f>SUM(C9:H9)</f>
        <v>113834.80416</v>
      </c>
    </row>
    <row r="10" spans="1:11" ht="15.75" x14ac:dyDescent="0.25">
      <c r="A10" s="23" t="s">
        <v>5</v>
      </c>
      <c r="B10" s="7" t="s">
        <v>14</v>
      </c>
      <c r="C10" s="69">
        <f>SUM(C16+C21+C26)</f>
        <v>9933.6124999999993</v>
      </c>
      <c r="D10" s="69">
        <f>SUM(D16+D21+D26)</f>
        <v>11122.508330000001</v>
      </c>
      <c r="E10" s="69">
        <f>SUM(E16+E21+E26)</f>
        <v>10937.983329999999</v>
      </c>
      <c r="F10" s="69">
        <f t="shared" si="0"/>
        <v>0</v>
      </c>
      <c r="G10" s="69">
        <f t="shared" si="1"/>
        <v>0</v>
      </c>
      <c r="H10" s="69">
        <f t="shared" si="1"/>
        <v>0</v>
      </c>
      <c r="I10" s="69">
        <f>SUM(C10:H10)</f>
        <v>31994.104159999999</v>
      </c>
    </row>
    <row r="11" spans="1:11" ht="15.75" x14ac:dyDescent="0.25">
      <c r="A11" s="23" t="s">
        <v>6</v>
      </c>
      <c r="B11" s="14" t="s">
        <v>15</v>
      </c>
      <c r="C11" s="69">
        <v>0</v>
      </c>
      <c r="D11" s="69">
        <v>0</v>
      </c>
      <c r="E11" s="69">
        <v>0</v>
      </c>
      <c r="F11" s="69">
        <v>0</v>
      </c>
      <c r="G11" s="69">
        <v>0</v>
      </c>
      <c r="H11" s="69">
        <v>0</v>
      </c>
      <c r="I11" s="70">
        <v>0</v>
      </c>
      <c r="K11" s="31"/>
    </row>
    <row r="12" spans="1:11" ht="15.75" x14ac:dyDescent="0.25">
      <c r="A12" s="23" t="s">
        <v>7</v>
      </c>
      <c r="B12" s="14" t="s">
        <v>16</v>
      </c>
      <c r="C12" s="69">
        <f>SUM(C18+C23+C28)</f>
        <v>22846.1</v>
      </c>
      <c r="D12" s="69">
        <f>SUM(D18+D23+D28)</f>
        <v>31711.599999999999</v>
      </c>
      <c r="E12" s="69">
        <f>SUM(E18+E23+E28)</f>
        <v>27283</v>
      </c>
      <c r="F12" s="69">
        <f t="shared" ref="F12:H12" si="2">F18</f>
        <v>0</v>
      </c>
      <c r="G12" s="69">
        <f t="shared" si="2"/>
        <v>0</v>
      </c>
      <c r="H12" s="69">
        <f t="shared" si="2"/>
        <v>0</v>
      </c>
      <c r="I12" s="69">
        <f>SUM(C12:H12)</f>
        <v>81840.7</v>
      </c>
      <c r="K12" s="31"/>
    </row>
    <row r="13" spans="1:11" ht="15.75" x14ac:dyDescent="0.25">
      <c r="A13" s="23" t="s">
        <v>8</v>
      </c>
      <c r="B13" s="14" t="s">
        <v>17</v>
      </c>
      <c r="C13" s="69">
        <f>C19</f>
        <v>0</v>
      </c>
      <c r="D13" s="69">
        <f t="shared" ref="D13:I13" si="3">D19</f>
        <v>0</v>
      </c>
      <c r="E13" s="69">
        <f t="shared" si="3"/>
        <v>0</v>
      </c>
      <c r="F13" s="69">
        <f t="shared" si="3"/>
        <v>0</v>
      </c>
      <c r="G13" s="69">
        <f t="shared" si="3"/>
        <v>0</v>
      </c>
      <c r="H13" s="69">
        <f t="shared" si="3"/>
        <v>0</v>
      </c>
      <c r="I13" s="69">
        <f t="shared" si="3"/>
        <v>0</v>
      </c>
      <c r="K13" s="30"/>
    </row>
    <row r="14" spans="1:11" s="18" customFormat="1" ht="36.75" customHeight="1" x14ac:dyDescent="0.25">
      <c r="A14" s="131" t="s">
        <v>66</v>
      </c>
      <c r="B14" s="131"/>
      <c r="C14" s="131"/>
      <c r="D14" s="131"/>
      <c r="E14" s="131"/>
      <c r="F14" s="131"/>
      <c r="G14" s="131"/>
      <c r="H14" s="131"/>
      <c r="I14" s="131"/>
      <c r="K14" s="32"/>
    </row>
    <row r="15" spans="1:11" s="18" customFormat="1" ht="42" customHeight="1" x14ac:dyDescent="0.25">
      <c r="A15" s="23" t="s">
        <v>5</v>
      </c>
      <c r="B15" s="76" t="s">
        <v>101</v>
      </c>
      <c r="C15" s="77">
        <f>C16+C17+C18+C19</f>
        <v>3607.5</v>
      </c>
      <c r="D15" s="77">
        <f t="shared" ref="D15:H15" si="4">SUM(D16:D19)</f>
        <v>4427</v>
      </c>
      <c r="E15" s="77">
        <f t="shared" si="4"/>
        <v>4427</v>
      </c>
      <c r="F15" s="77">
        <f t="shared" si="4"/>
        <v>0</v>
      </c>
      <c r="G15" s="77">
        <f t="shared" si="4"/>
        <v>0</v>
      </c>
      <c r="H15" s="77">
        <f t="shared" si="4"/>
        <v>0</v>
      </c>
      <c r="I15" s="45">
        <f t="shared" ref="I15:I18" si="5">SUM(C15:H15)</f>
        <v>12461.5</v>
      </c>
    </row>
    <row r="16" spans="1:11" s="18" customFormat="1" ht="15.75" x14ac:dyDescent="0.25">
      <c r="A16" s="23" t="s">
        <v>9</v>
      </c>
      <c r="B16" s="78" t="s">
        <v>14</v>
      </c>
      <c r="C16" s="71">
        <f>1200+150+900+80+60+220+150+100+20+18+30+50+50+50+48.5+50+29+186.5+101+50+50+14.5</f>
        <v>3607.5</v>
      </c>
      <c r="D16" s="71">
        <f>1200+150+550+800+80+150+220+150+100+100+20+18+32+30+50+50+48.5+50+35+29+186.5+162.5+101+50+50+14.5</f>
        <v>4427</v>
      </c>
      <c r="E16" s="71">
        <f>1200+150+550+800+80+150+220+150+100+100+20+18+32+30+50+50+48.5+50+35+29+186.5+162.5+101+50+50+14.5</f>
        <v>4427</v>
      </c>
      <c r="F16" s="71">
        <v>0</v>
      </c>
      <c r="G16" s="71">
        <v>0</v>
      </c>
      <c r="H16" s="71">
        <v>0</v>
      </c>
      <c r="I16" s="50">
        <f>SUM(C16:H16)</f>
        <v>12461.5</v>
      </c>
      <c r="J16" s="79"/>
      <c r="K16" s="39"/>
    </row>
    <row r="17" spans="1:11" s="18" customFormat="1" ht="15.75" x14ac:dyDescent="0.25">
      <c r="A17" s="23" t="s">
        <v>10</v>
      </c>
      <c r="B17" s="80" t="s">
        <v>15</v>
      </c>
      <c r="C17" s="45">
        <v>0</v>
      </c>
      <c r="D17" s="81">
        <v>0</v>
      </c>
      <c r="E17" s="81">
        <v>0</v>
      </c>
      <c r="F17" s="81">
        <v>0</v>
      </c>
      <c r="G17" s="81">
        <v>0</v>
      </c>
      <c r="H17" s="81">
        <v>0</v>
      </c>
      <c r="I17" s="45">
        <f t="shared" si="5"/>
        <v>0</v>
      </c>
    </row>
    <row r="18" spans="1:11" s="18" customFormat="1" ht="15.75" x14ac:dyDescent="0.25">
      <c r="A18" s="23" t="s">
        <v>19</v>
      </c>
      <c r="B18" s="80" t="s">
        <v>16</v>
      </c>
      <c r="C18" s="45">
        <v>0</v>
      </c>
      <c r="D18" s="77">
        <v>0</v>
      </c>
      <c r="E18" s="77">
        <v>0</v>
      </c>
      <c r="F18" s="77">
        <v>0</v>
      </c>
      <c r="G18" s="77">
        <v>0</v>
      </c>
      <c r="H18" s="77">
        <v>0</v>
      </c>
      <c r="I18" s="45">
        <f t="shared" si="5"/>
        <v>0</v>
      </c>
      <c r="K18" s="32"/>
    </row>
    <row r="19" spans="1:11" s="18" customFormat="1" ht="15.75" x14ac:dyDescent="0.25">
      <c r="A19" s="23" t="s">
        <v>19</v>
      </c>
      <c r="B19" s="80" t="s">
        <v>17</v>
      </c>
      <c r="C19" s="45">
        <v>0</v>
      </c>
      <c r="D19" s="45">
        <v>0</v>
      </c>
      <c r="E19" s="45">
        <v>0</v>
      </c>
      <c r="F19" s="45">
        <v>0</v>
      </c>
      <c r="G19" s="45">
        <v>0</v>
      </c>
      <c r="H19" s="45">
        <v>0</v>
      </c>
      <c r="I19" s="45">
        <v>0</v>
      </c>
    </row>
    <row r="20" spans="1:11" s="18" customFormat="1" ht="47.25" x14ac:dyDescent="0.25">
      <c r="A20" s="23" t="s">
        <v>6</v>
      </c>
      <c r="B20" s="76" t="s">
        <v>102</v>
      </c>
      <c r="C20" s="77">
        <f>C21+C22+C23+C24</f>
        <v>24567.733329999999</v>
      </c>
      <c r="D20" s="77">
        <f t="shared" ref="D20:H20" si="6">SUM(D21:D24)</f>
        <v>24567.733329999999</v>
      </c>
      <c r="E20" s="77">
        <f t="shared" si="6"/>
        <v>24567.733329999999</v>
      </c>
      <c r="F20" s="77">
        <f t="shared" si="6"/>
        <v>0</v>
      </c>
      <c r="G20" s="77">
        <f t="shared" si="6"/>
        <v>0</v>
      </c>
      <c r="H20" s="77">
        <f t="shared" si="6"/>
        <v>0</v>
      </c>
      <c r="I20" s="45">
        <f t="shared" ref="I20" si="7">SUM(C20:H20)</f>
        <v>73703.199989999994</v>
      </c>
    </row>
    <row r="21" spans="1:11" s="18" customFormat="1" ht="15.75" x14ac:dyDescent="0.25">
      <c r="A21" s="23" t="s">
        <v>103</v>
      </c>
      <c r="B21" s="78" t="s">
        <v>14</v>
      </c>
      <c r="C21" s="71">
        <f>4266.93333+650+237.5+117.5+172.5+172.5+122.5+357.5+45</f>
        <v>6141.9333299999998</v>
      </c>
      <c r="D21" s="71">
        <f>4266.93333+650+237.5+117.5+172.5+172.5+122.5+357.5+45</f>
        <v>6141.9333299999998</v>
      </c>
      <c r="E21" s="71">
        <f>4266.93333+650+237.5+117.5+172.5+172.5+122.5+357.5+45</f>
        <v>6141.9333299999998</v>
      </c>
      <c r="F21" s="71">
        <v>0</v>
      </c>
      <c r="G21" s="71">
        <v>0</v>
      </c>
      <c r="H21" s="71">
        <v>0</v>
      </c>
      <c r="I21" s="50">
        <f>SUM(C21:H21)</f>
        <v>18425.79999</v>
      </c>
    </row>
    <row r="22" spans="1:11" s="18" customFormat="1" ht="15.75" x14ac:dyDescent="0.25">
      <c r="A22" s="23" t="s">
        <v>104</v>
      </c>
      <c r="B22" s="80" t="s">
        <v>15</v>
      </c>
      <c r="C22" s="45">
        <v>0</v>
      </c>
      <c r="D22" s="81">
        <v>0</v>
      </c>
      <c r="E22" s="81">
        <v>0</v>
      </c>
      <c r="F22" s="81">
        <v>0</v>
      </c>
      <c r="G22" s="81">
        <v>0</v>
      </c>
      <c r="H22" s="81">
        <v>0</v>
      </c>
      <c r="I22" s="45">
        <f t="shared" ref="I22:I23" si="8">SUM(C22:H22)</f>
        <v>0</v>
      </c>
    </row>
    <row r="23" spans="1:11" s="18" customFormat="1" ht="15.75" x14ac:dyDescent="0.25">
      <c r="A23" s="23" t="s">
        <v>105</v>
      </c>
      <c r="B23" s="80" t="s">
        <v>16</v>
      </c>
      <c r="C23" s="45">
        <f>12800.8+1950+712.5+352.5+517.5+517.5+367.5+1072.5+135</f>
        <v>18425.8</v>
      </c>
      <c r="D23" s="77">
        <f>12800.8+1950+712.5+352.5+517.5+517.5+367.5+1072.5+135</f>
        <v>18425.8</v>
      </c>
      <c r="E23" s="77">
        <f>12800.8+1950+712.5+352.5+517.5+517.5+367.5+1072.5+135</f>
        <v>18425.8</v>
      </c>
      <c r="F23" s="77">
        <v>0</v>
      </c>
      <c r="G23" s="77">
        <v>0</v>
      </c>
      <c r="H23" s="77">
        <v>0</v>
      </c>
      <c r="I23" s="45">
        <f t="shared" si="8"/>
        <v>55277.399999999994</v>
      </c>
    </row>
    <row r="24" spans="1:11" s="18" customFormat="1" ht="15.75" x14ac:dyDescent="0.25">
      <c r="A24" s="23" t="s">
        <v>105</v>
      </c>
      <c r="B24" s="80" t="s">
        <v>17</v>
      </c>
      <c r="C24" s="45">
        <v>0</v>
      </c>
      <c r="D24" s="45">
        <v>0</v>
      </c>
      <c r="E24" s="45">
        <v>0</v>
      </c>
      <c r="F24" s="45">
        <v>0</v>
      </c>
      <c r="G24" s="45">
        <v>0</v>
      </c>
      <c r="H24" s="45">
        <v>0</v>
      </c>
      <c r="I24" s="45">
        <v>0</v>
      </c>
    </row>
    <row r="25" spans="1:11" s="18" customFormat="1" ht="47.25" x14ac:dyDescent="0.25">
      <c r="A25" s="23" t="s">
        <v>7</v>
      </c>
      <c r="B25" s="76" t="s">
        <v>115</v>
      </c>
      <c r="C25" s="77">
        <f>C26+C27+C28+C29</f>
        <v>4604.4791700000005</v>
      </c>
      <c r="D25" s="77">
        <f t="shared" ref="D25:H25" si="9">SUM(D26:D29)</f>
        <v>13839.375</v>
      </c>
      <c r="E25" s="77">
        <f t="shared" si="9"/>
        <v>9226.25</v>
      </c>
      <c r="F25" s="77">
        <f t="shared" si="9"/>
        <v>0</v>
      </c>
      <c r="G25" s="77">
        <f t="shared" si="9"/>
        <v>0</v>
      </c>
      <c r="H25" s="77">
        <f t="shared" si="9"/>
        <v>0</v>
      </c>
      <c r="I25" s="45">
        <f t="shared" ref="I25" si="10">SUM(C25:H25)</f>
        <v>27670.104169999999</v>
      </c>
    </row>
    <row r="26" spans="1:11" s="18" customFormat="1" ht="15.75" x14ac:dyDescent="0.25">
      <c r="A26" s="23" t="s">
        <v>106</v>
      </c>
      <c r="B26" s="78" t="s">
        <v>14</v>
      </c>
      <c r="C26" s="71">
        <f>184.17917</f>
        <v>184.17917</v>
      </c>
      <c r="D26" s="71">
        <f>333.33334+25+41.66667+25+22.62083+20.83333+20.83333+41.66667+22.62083</f>
        <v>553.57499999999993</v>
      </c>
      <c r="E26" s="71">
        <f>291.66669+25+8.33333+8.33333+5.35833+8.33333+8.33333+8.33333+5.35833</f>
        <v>369.05</v>
      </c>
      <c r="F26" s="71">
        <v>0</v>
      </c>
      <c r="G26" s="71">
        <v>0</v>
      </c>
      <c r="H26" s="71">
        <v>0</v>
      </c>
      <c r="I26" s="50">
        <f>SUM(C26:H26)</f>
        <v>1106.8041699999999</v>
      </c>
    </row>
    <row r="27" spans="1:11" s="18" customFormat="1" ht="15.75" x14ac:dyDescent="0.25">
      <c r="A27" s="23" t="s">
        <v>107</v>
      </c>
      <c r="B27" s="80" t="s">
        <v>15</v>
      </c>
      <c r="C27" s="45">
        <v>0</v>
      </c>
      <c r="D27" s="81">
        <v>0</v>
      </c>
      <c r="E27" s="81">
        <v>0</v>
      </c>
      <c r="F27" s="81">
        <v>0</v>
      </c>
      <c r="G27" s="81">
        <v>0</v>
      </c>
      <c r="H27" s="81">
        <v>0</v>
      </c>
      <c r="I27" s="45">
        <f t="shared" ref="I27:I28" si="11">SUM(C27:H27)</f>
        <v>0</v>
      </c>
    </row>
    <row r="28" spans="1:11" s="18" customFormat="1" ht="15.75" x14ac:dyDescent="0.25">
      <c r="A28" s="23" t="s">
        <v>108</v>
      </c>
      <c r="B28" s="80" t="s">
        <v>16</v>
      </c>
      <c r="C28" s="45">
        <f>4420.3</f>
        <v>4420.3</v>
      </c>
      <c r="D28" s="77">
        <f>8000+600+1000+600+542.9+500+500+1000+542.9</f>
        <v>13285.8</v>
      </c>
      <c r="E28" s="77">
        <f>7000+600+200+200+128.6+200+200+200+128.6</f>
        <v>8857.2000000000007</v>
      </c>
      <c r="F28" s="77">
        <v>0</v>
      </c>
      <c r="G28" s="77">
        <v>0</v>
      </c>
      <c r="H28" s="77">
        <v>0</v>
      </c>
      <c r="I28" s="45">
        <f t="shared" si="11"/>
        <v>26563.3</v>
      </c>
    </row>
    <row r="29" spans="1:11" s="18" customFormat="1" ht="15.75" x14ac:dyDescent="0.25">
      <c r="A29" s="23" t="s">
        <v>109</v>
      </c>
      <c r="B29" s="80" t="s">
        <v>17</v>
      </c>
      <c r="C29" s="45">
        <v>0</v>
      </c>
      <c r="D29" s="45">
        <v>0</v>
      </c>
      <c r="E29" s="45">
        <v>0</v>
      </c>
      <c r="F29" s="45">
        <v>0</v>
      </c>
      <c r="G29" s="45">
        <v>0</v>
      </c>
      <c r="H29" s="45">
        <v>0</v>
      </c>
      <c r="I29" s="45">
        <v>0</v>
      </c>
    </row>
    <row r="30" spans="1:11" ht="15.75" x14ac:dyDescent="0.25">
      <c r="A30" s="27"/>
      <c r="B30" s="26"/>
      <c r="C30" s="26"/>
      <c r="D30" s="26"/>
      <c r="E30" s="26"/>
      <c r="F30" s="26"/>
      <c r="G30" s="26"/>
      <c r="H30" s="26"/>
      <c r="I30" s="26"/>
    </row>
    <row r="31" spans="1:11" ht="15.75" x14ac:dyDescent="0.25">
      <c r="A31" s="27"/>
      <c r="B31" s="26"/>
      <c r="C31" s="26"/>
      <c r="D31" s="26"/>
      <c r="E31" s="26"/>
      <c r="F31" s="26"/>
      <c r="G31" s="26"/>
      <c r="H31" s="26"/>
      <c r="I31" s="26"/>
    </row>
    <row r="32" spans="1:11" ht="15.75" x14ac:dyDescent="0.25">
      <c r="A32" s="27"/>
      <c r="B32" s="26"/>
      <c r="C32" s="26"/>
      <c r="D32" s="26"/>
      <c r="E32" s="26"/>
      <c r="F32" s="26"/>
      <c r="G32" s="26"/>
      <c r="H32" s="26"/>
      <c r="I32" s="26"/>
    </row>
    <row r="33" spans="1:9" ht="15.75" x14ac:dyDescent="0.25">
      <c r="A33" s="27"/>
      <c r="B33" s="26"/>
      <c r="C33" s="26"/>
      <c r="D33" s="26"/>
      <c r="E33" s="26"/>
      <c r="F33" s="26"/>
      <c r="G33" s="26"/>
      <c r="H33" s="26"/>
      <c r="I33" s="26"/>
    </row>
    <row r="34" spans="1:9" ht="15.75" x14ac:dyDescent="0.25">
      <c r="A34" s="27"/>
      <c r="B34" s="26"/>
      <c r="C34" s="26"/>
      <c r="D34" s="26"/>
      <c r="E34" s="26"/>
      <c r="F34" s="26"/>
      <c r="G34" s="26"/>
      <c r="H34" s="26"/>
      <c r="I34" s="26"/>
    </row>
    <row r="35" spans="1:9" ht="15.75" x14ac:dyDescent="0.25">
      <c r="A35" s="27"/>
      <c r="B35" s="26"/>
      <c r="C35" s="26"/>
      <c r="D35" s="26"/>
      <c r="E35" s="26"/>
      <c r="F35" s="26"/>
      <c r="G35" s="26"/>
      <c r="H35" s="26"/>
      <c r="I35" s="26"/>
    </row>
    <row r="36" spans="1:9" ht="15.75" x14ac:dyDescent="0.25">
      <c r="A36" s="27"/>
      <c r="B36" s="26"/>
      <c r="C36" s="26"/>
      <c r="D36" s="26"/>
      <c r="E36" s="26"/>
      <c r="F36" s="26"/>
      <c r="G36" s="26"/>
      <c r="H36" s="26"/>
      <c r="I36" s="26"/>
    </row>
    <row r="37" spans="1:9" ht="15.75" x14ac:dyDescent="0.25">
      <c r="A37" s="27"/>
      <c r="B37" s="26"/>
      <c r="C37" s="26"/>
      <c r="D37" s="26"/>
      <c r="E37" s="26"/>
      <c r="F37" s="26"/>
      <c r="G37" s="26"/>
      <c r="H37" s="26"/>
      <c r="I37" s="26"/>
    </row>
    <row r="38" spans="1:9" ht="15.75" x14ac:dyDescent="0.25">
      <c r="A38" s="27"/>
      <c r="B38" s="26"/>
      <c r="C38" s="26"/>
      <c r="D38" s="26"/>
      <c r="E38" s="26"/>
      <c r="F38" s="26"/>
      <c r="G38" s="26"/>
      <c r="H38" s="26"/>
      <c r="I38" s="26"/>
    </row>
    <row r="39" spans="1:9" ht="15.75" x14ac:dyDescent="0.25">
      <c r="A39" s="27"/>
      <c r="B39" s="26"/>
      <c r="C39" s="26"/>
      <c r="D39" s="26"/>
      <c r="E39" s="26"/>
      <c r="F39" s="26"/>
      <c r="G39" s="26"/>
      <c r="H39" s="26"/>
      <c r="I39" s="26"/>
    </row>
    <row r="40" spans="1:9" ht="15.75" x14ac:dyDescent="0.25">
      <c r="A40" s="27"/>
      <c r="B40" s="26"/>
      <c r="C40" s="26"/>
      <c r="D40" s="26"/>
      <c r="E40" s="26"/>
      <c r="F40" s="26"/>
      <c r="G40" s="26"/>
      <c r="H40" s="26"/>
      <c r="I40" s="26"/>
    </row>
    <row r="41" spans="1:9" ht="15.75" x14ac:dyDescent="0.25">
      <c r="A41" s="27"/>
      <c r="B41" s="26"/>
      <c r="C41" s="26"/>
      <c r="D41" s="26"/>
      <c r="E41" s="26"/>
      <c r="F41" s="26"/>
      <c r="G41" s="26"/>
      <c r="H41" s="26"/>
      <c r="I41" s="26"/>
    </row>
    <row r="42" spans="1:9" ht="15.75" x14ac:dyDescent="0.25">
      <c r="A42" s="27"/>
      <c r="B42" s="26"/>
      <c r="C42" s="26"/>
      <c r="D42" s="26"/>
      <c r="E42" s="26"/>
      <c r="F42" s="26"/>
      <c r="G42" s="26"/>
      <c r="H42" s="26"/>
      <c r="I42" s="26"/>
    </row>
    <row r="43" spans="1:9" ht="15.75" x14ac:dyDescent="0.25">
      <c r="A43" s="27"/>
      <c r="B43" s="26"/>
      <c r="C43" s="26"/>
      <c r="D43" s="26"/>
      <c r="E43" s="26"/>
      <c r="F43" s="26"/>
      <c r="G43" s="26"/>
      <c r="H43" s="26"/>
      <c r="I43" s="26"/>
    </row>
    <row r="44" spans="1:9" ht="15.75" x14ac:dyDescent="0.25">
      <c r="A44" s="27"/>
      <c r="B44" s="26"/>
      <c r="C44" s="26"/>
      <c r="D44" s="26"/>
      <c r="E44" s="26"/>
      <c r="F44" s="26"/>
      <c r="G44" s="26"/>
      <c r="H44" s="26"/>
      <c r="I44" s="26"/>
    </row>
    <row r="45" spans="1:9" ht="15.75" x14ac:dyDescent="0.25">
      <c r="A45" s="27"/>
      <c r="B45" s="26"/>
      <c r="C45" s="26"/>
      <c r="D45" s="26"/>
      <c r="E45" s="26"/>
      <c r="F45" s="26"/>
      <c r="G45" s="26"/>
      <c r="H45" s="26"/>
      <c r="I45" s="26"/>
    </row>
    <row r="46" spans="1:9" ht="15.75" x14ac:dyDescent="0.25">
      <c r="A46" s="27"/>
      <c r="B46" s="26"/>
      <c r="C46" s="26"/>
      <c r="D46" s="26"/>
      <c r="E46" s="26"/>
      <c r="F46" s="26"/>
      <c r="G46" s="26"/>
      <c r="H46" s="26"/>
      <c r="I46" s="26"/>
    </row>
    <row r="47" spans="1:9" ht="15.75" x14ac:dyDescent="0.25">
      <c r="A47" s="27"/>
      <c r="B47" s="26"/>
      <c r="C47" s="26"/>
      <c r="D47" s="26"/>
      <c r="E47" s="26"/>
      <c r="F47" s="26"/>
      <c r="G47" s="26"/>
      <c r="H47" s="26"/>
      <c r="I47" s="26"/>
    </row>
    <row r="48" spans="1:9" ht="15.75" x14ac:dyDescent="0.25">
      <c r="A48" s="27"/>
      <c r="B48" s="26"/>
      <c r="C48" s="26"/>
      <c r="D48" s="26"/>
      <c r="E48" s="26"/>
      <c r="F48" s="26"/>
      <c r="G48" s="26"/>
      <c r="H48" s="26"/>
      <c r="I48" s="26"/>
    </row>
    <row r="49" spans="1:9" ht="15.75" x14ac:dyDescent="0.25">
      <c r="A49" s="27"/>
      <c r="B49" s="26"/>
      <c r="C49" s="26"/>
      <c r="D49" s="26"/>
      <c r="E49" s="26"/>
      <c r="F49" s="26"/>
      <c r="G49" s="26"/>
      <c r="H49" s="26"/>
      <c r="I49" s="26"/>
    </row>
    <row r="50" spans="1:9" ht="15.75" x14ac:dyDescent="0.25">
      <c r="A50" s="27"/>
      <c r="B50" s="26"/>
      <c r="C50" s="26"/>
      <c r="D50" s="26"/>
      <c r="E50" s="26"/>
      <c r="F50" s="26"/>
      <c r="G50" s="26"/>
      <c r="H50" s="26"/>
      <c r="I50" s="26"/>
    </row>
    <row r="51" spans="1:9" ht="15.75" x14ac:dyDescent="0.25">
      <c r="A51" s="27"/>
      <c r="B51" s="26"/>
      <c r="C51" s="26"/>
      <c r="D51" s="26"/>
      <c r="E51" s="26"/>
      <c r="F51" s="26"/>
      <c r="G51" s="26"/>
      <c r="H51" s="26"/>
      <c r="I51" s="26"/>
    </row>
    <row r="52" spans="1:9" ht="15.75" x14ac:dyDescent="0.25">
      <c r="A52" s="27"/>
      <c r="B52" s="26"/>
      <c r="C52" s="26"/>
      <c r="D52" s="26"/>
      <c r="E52" s="26"/>
      <c r="F52" s="26"/>
      <c r="G52" s="26"/>
      <c r="H52" s="26"/>
      <c r="I52" s="26"/>
    </row>
    <row r="53" spans="1:9" ht="15.75" x14ac:dyDescent="0.25">
      <c r="A53" s="27"/>
      <c r="B53" s="26"/>
      <c r="C53" s="26"/>
      <c r="D53" s="26"/>
      <c r="E53" s="26"/>
      <c r="F53" s="26"/>
      <c r="G53" s="26"/>
      <c r="H53" s="26"/>
      <c r="I53" s="26"/>
    </row>
    <row r="54" spans="1:9" ht="15.75" x14ac:dyDescent="0.25">
      <c r="A54" s="27"/>
      <c r="B54" s="26"/>
      <c r="C54" s="26"/>
      <c r="D54" s="26"/>
      <c r="E54" s="26"/>
      <c r="F54" s="26"/>
      <c r="G54" s="26"/>
      <c r="H54" s="26"/>
      <c r="I54" s="26"/>
    </row>
    <row r="55" spans="1:9" ht="15.75" x14ac:dyDescent="0.25">
      <c r="A55" s="27"/>
      <c r="B55" s="26"/>
      <c r="C55" s="26"/>
      <c r="D55" s="26"/>
      <c r="E55" s="26"/>
      <c r="F55" s="26"/>
      <c r="G55" s="26"/>
      <c r="H55" s="26"/>
      <c r="I55" s="26"/>
    </row>
    <row r="56" spans="1:9" ht="15.75" x14ac:dyDescent="0.25">
      <c r="A56" s="27"/>
      <c r="B56" s="26"/>
      <c r="C56" s="26"/>
      <c r="D56" s="26"/>
      <c r="E56" s="26"/>
      <c r="F56" s="26"/>
      <c r="G56" s="26"/>
      <c r="H56" s="26"/>
      <c r="I56" s="26"/>
    </row>
    <row r="57" spans="1:9" ht="15.75" x14ac:dyDescent="0.25">
      <c r="A57" s="27"/>
      <c r="B57" s="26"/>
      <c r="C57" s="26"/>
      <c r="D57" s="26"/>
      <c r="E57" s="26"/>
      <c r="F57" s="26"/>
      <c r="G57" s="26"/>
      <c r="H57" s="26"/>
      <c r="I57" s="26"/>
    </row>
    <row r="58" spans="1:9" ht="15.75" x14ac:dyDescent="0.25">
      <c r="A58" s="27"/>
      <c r="B58" s="26"/>
      <c r="C58" s="26"/>
      <c r="D58" s="26"/>
      <c r="E58" s="26"/>
      <c r="F58" s="26"/>
      <c r="G58" s="26"/>
      <c r="H58" s="26"/>
      <c r="I58" s="26"/>
    </row>
    <row r="59" spans="1:9" ht="15.75" x14ac:dyDescent="0.25">
      <c r="A59" s="27"/>
      <c r="B59" s="26"/>
      <c r="C59" s="26"/>
      <c r="D59" s="26"/>
      <c r="E59" s="26"/>
      <c r="F59" s="26"/>
      <c r="G59" s="26"/>
      <c r="H59" s="26"/>
      <c r="I59" s="26"/>
    </row>
    <row r="60" spans="1:9" ht="15.75" x14ac:dyDescent="0.25">
      <c r="A60" s="27"/>
      <c r="B60" s="26"/>
      <c r="C60" s="26"/>
      <c r="D60" s="26"/>
      <c r="E60" s="26"/>
      <c r="F60" s="26"/>
      <c r="G60" s="26"/>
      <c r="H60" s="26"/>
      <c r="I60" s="26"/>
    </row>
    <row r="61" spans="1:9" ht="15.75" x14ac:dyDescent="0.25">
      <c r="A61" s="27"/>
      <c r="B61" s="26"/>
      <c r="C61" s="26"/>
      <c r="D61" s="26"/>
      <c r="E61" s="26"/>
      <c r="F61" s="26"/>
      <c r="G61" s="26"/>
      <c r="H61" s="26"/>
      <c r="I61" s="26"/>
    </row>
    <row r="62" spans="1:9" ht="15.75" x14ac:dyDescent="0.25">
      <c r="A62" s="27"/>
      <c r="B62" s="26"/>
      <c r="C62" s="26"/>
      <c r="D62" s="26"/>
      <c r="E62" s="26"/>
      <c r="F62" s="26"/>
      <c r="G62" s="26"/>
      <c r="H62" s="26"/>
      <c r="I62" s="26"/>
    </row>
    <row r="63" spans="1:9" ht="15.75" x14ac:dyDescent="0.25">
      <c r="A63" s="27"/>
      <c r="B63" s="26"/>
      <c r="C63" s="26"/>
      <c r="D63" s="26"/>
      <c r="E63" s="26"/>
      <c r="F63" s="26"/>
      <c r="G63" s="26"/>
      <c r="H63" s="26"/>
      <c r="I63" s="26"/>
    </row>
    <row r="64" spans="1:9" ht="15.75" x14ac:dyDescent="0.25">
      <c r="A64" s="27"/>
      <c r="B64" s="26"/>
      <c r="C64" s="26"/>
      <c r="D64" s="26"/>
      <c r="E64" s="26"/>
      <c r="F64" s="26"/>
      <c r="G64" s="26"/>
      <c r="H64" s="26"/>
      <c r="I64" s="26"/>
    </row>
    <row r="65" spans="1:9" ht="15.75" x14ac:dyDescent="0.25">
      <c r="A65" s="27"/>
      <c r="B65" s="26"/>
      <c r="C65" s="26"/>
      <c r="D65" s="26"/>
      <c r="E65" s="26"/>
      <c r="F65" s="26"/>
      <c r="G65" s="26"/>
      <c r="H65" s="26"/>
      <c r="I65" s="26"/>
    </row>
    <row r="66" spans="1:9" ht="15.75" x14ac:dyDescent="0.25">
      <c r="A66" s="27"/>
      <c r="B66" s="26"/>
      <c r="C66" s="26"/>
      <c r="D66" s="26"/>
      <c r="E66" s="26"/>
      <c r="F66" s="26"/>
      <c r="G66" s="26"/>
      <c r="H66" s="26"/>
      <c r="I66" s="26"/>
    </row>
    <row r="67" spans="1:9" ht="15.75" x14ac:dyDescent="0.25">
      <c r="A67" s="27"/>
      <c r="B67" s="26"/>
      <c r="C67" s="26"/>
      <c r="D67" s="26"/>
      <c r="E67" s="26"/>
      <c r="F67" s="26"/>
      <c r="G67" s="26"/>
      <c r="H67" s="26"/>
      <c r="I67" s="26"/>
    </row>
    <row r="68" spans="1:9" ht="15.75" x14ac:dyDescent="0.25">
      <c r="A68" s="27"/>
      <c r="B68" s="26"/>
      <c r="C68" s="26"/>
      <c r="D68" s="26"/>
      <c r="E68" s="26"/>
      <c r="F68" s="26"/>
      <c r="G68" s="26"/>
      <c r="H68" s="26"/>
      <c r="I68" s="26"/>
    </row>
    <row r="69" spans="1:9" ht="15.75" x14ac:dyDescent="0.25">
      <c r="A69" s="27"/>
      <c r="B69" s="26"/>
      <c r="C69" s="26"/>
      <c r="D69" s="26"/>
      <c r="E69" s="26"/>
      <c r="F69" s="26"/>
      <c r="G69" s="26"/>
      <c r="H69" s="26"/>
      <c r="I69" s="26"/>
    </row>
    <row r="70" spans="1:9" ht="15.75" x14ac:dyDescent="0.25">
      <c r="A70" s="27"/>
      <c r="B70" s="26"/>
      <c r="C70" s="26"/>
      <c r="D70" s="26"/>
      <c r="E70" s="26"/>
      <c r="F70" s="26"/>
      <c r="G70" s="26"/>
      <c r="H70" s="26"/>
      <c r="I70" s="26"/>
    </row>
    <row r="71" spans="1:9" ht="15.75" x14ac:dyDescent="0.25">
      <c r="A71" s="27"/>
      <c r="B71" s="26"/>
      <c r="C71" s="26"/>
      <c r="D71" s="26"/>
      <c r="E71" s="26"/>
      <c r="F71" s="26"/>
      <c r="G71" s="26"/>
      <c r="H71" s="26"/>
      <c r="I71" s="26"/>
    </row>
    <row r="72" spans="1:9" ht="15.75" x14ac:dyDescent="0.25">
      <c r="A72" s="27"/>
      <c r="B72" s="26"/>
      <c r="C72" s="26"/>
      <c r="D72" s="26"/>
      <c r="E72" s="26"/>
      <c r="F72" s="26"/>
      <c r="G72" s="26"/>
      <c r="H72" s="26"/>
      <c r="I72" s="26"/>
    </row>
    <row r="73" spans="1:9" ht="15.75" x14ac:dyDescent="0.25">
      <c r="A73" s="27"/>
      <c r="B73" s="26"/>
      <c r="C73" s="26"/>
      <c r="D73" s="26"/>
      <c r="E73" s="26"/>
      <c r="F73" s="26"/>
      <c r="G73" s="26"/>
      <c r="H73" s="26"/>
      <c r="I73" s="26"/>
    </row>
    <row r="74" spans="1:9" ht="15.75" x14ac:dyDescent="0.25">
      <c r="A74" s="27"/>
      <c r="B74" s="26"/>
      <c r="C74" s="26"/>
      <c r="D74" s="26"/>
      <c r="E74" s="26"/>
      <c r="F74" s="26"/>
      <c r="G74" s="26"/>
      <c r="H74" s="26"/>
      <c r="I74" s="26"/>
    </row>
    <row r="75" spans="1:9" ht="15.75" x14ac:dyDescent="0.25">
      <c r="A75" s="27"/>
      <c r="B75" s="26"/>
      <c r="C75" s="26"/>
      <c r="D75" s="26"/>
      <c r="E75" s="26"/>
      <c r="F75" s="26"/>
      <c r="G75" s="26"/>
      <c r="H75" s="26"/>
      <c r="I75" s="26"/>
    </row>
    <row r="76" spans="1:9" ht="15.75" x14ac:dyDescent="0.25">
      <c r="A76" s="27"/>
      <c r="B76" s="26"/>
      <c r="C76" s="26"/>
      <c r="D76" s="26"/>
      <c r="E76" s="26"/>
      <c r="F76" s="26"/>
      <c r="G76" s="26"/>
      <c r="H76" s="26"/>
      <c r="I76" s="26"/>
    </row>
    <row r="77" spans="1:9" ht="15.75" x14ac:dyDescent="0.25">
      <c r="A77" s="27"/>
      <c r="B77" s="26"/>
      <c r="C77" s="26"/>
      <c r="D77" s="26"/>
      <c r="E77" s="26"/>
      <c r="F77" s="26"/>
      <c r="G77" s="26"/>
      <c r="H77" s="26"/>
      <c r="I77" s="26"/>
    </row>
    <row r="78" spans="1:9" ht="15.75" x14ac:dyDescent="0.25">
      <c r="A78" s="27"/>
      <c r="B78" s="26"/>
      <c r="C78" s="26"/>
      <c r="D78" s="26"/>
      <c r="E78" s="26"/>
      <c r="F78" s="26"/>
      <c r="G78" s="26"/>
      <c r="H78" s="26"/>
      <c r="I78" s="26"/>
    </row>
    <row r="79" spans="1:9" ht="15.75" x14ac:dyDescent="0.25">
      <c r="A79" s="27"/>
      <c r="B79" s="26"/>
      <c r="C79" s="26"/>
      <c r="D79" s="26"/>
      <c r="E79" s="26"/>
      <c r="F79" s="26"/>
      <c r="G79" s="26"/>
      <c r="H79" s="26"/>
      <c r="I79" s="26"/>
    </row>
    <row r="80" spans="1:9" ht="15.75" x14ac:dyDescent="0.25">
      <c r="A80" s="27"/>
      <c r="B80" s="26"/>
      <c r="C80" s="26"/>
      <c r="D80" s="26"/>
      <c r="E80" s="26"/>
      <c r="F80" s="26"/>
      <c r="G80" s="26"/>
      <c r="H80" s="26"/>
      <c r="I80" s="26"/>
    </row>
    <row r="81" spans="1:9" ht="15.75" x14ac:dyDescent="0.25">
      <c r="A81" s="27"/>
      <c r="B81" s="26"/>
      <c r="C81" s="26"/>
      <c r="D81" s="26"/>
      <c r="E81" s="26"/>
      <c r="F81" s="26"/>
      <c r="G81" s="26"/>
      <c r="H81" s="26"/>
      <c r="I81" s="26"/>
    </row>
    <row r="82" spans="1:9" ht="15.75" x14ac:dyDescent="0.25">
      <c r="A82" s="27"/>
      <c r="B82" s="26"/>
      <c r="C82" s="26"/>
      <c r="D82" s="26"/>
      <c r="E82" s="26"/>
      <c r="F82" s="26"/>
      <c r="G82" s="26"/>
      <c r="H82" s="26"/>
      <c r="I82" s="26"/>
    </row>
    <row r="83" spans="1:9" ht="15.75" x14ac:dyDescent="0.25">
      <c r="A83" s="27"/>
      <c r="B83" s="26"/>
      <c r="C83" s="26"/>
      <c r="D83" s="26"/>
      <c r="E83" s="26"/>
      <c r="F83" s="26"/>
      <c r="G83" s="26"/>
      <c r="H83" s="26"/>
      <c r="I83" s="26"/>
    </row>
    <row r="84" spans="1:9" ht="15.75" x14ac:dyDescent="0.25">
      <c r="A84" s="27"/>
      <c r="B84" s="26"/>
      <c r="C84" s="26"/>
      <c r="D84" s="26"/>
      <c r="E84" s="26"/>
      <c r="F84" s="26"/>
      <c r="G84" s="26"/>
      <c r="H84" s="26"/>
      <c r="I84" s="26"/>
    </row>
    <row r="85" spans="1:9" ht="15.75" x14ac:dyDescent="0.25">
      <c r="A85" s="27"/>
      <c r="B85" s="26"/>
      <c r="C85" s="26"/>
      <c r="D85" s="26"/>
      <c r="E85" s="26"/>
      <c r="F85" s="26"/>
      <c r="G85" s="26"/>
      <c r="H85" s="26"/>
      <c r="I85" s="26"/>
    </row>
    <row r="86" spans="1:9" ht="15.75" x14ac:dyDescent="0.25">
      <c r="A86" s="27"/>
      <c r="B86" s="26"/>
      <c r="C86" s="26"/>
      <c r="D86" s="26"/>
      <c r="E86" s="26"/>
      <c r="F86" s="26"/>
      <c r="G86" s="26"/>
      <c r="H86" s="26"/>
      <c r="I86" s="26"/>
    </row>
    <row r="87" spans="1:9" ht="15.75" x14ac:dyDescent="0.25">
      <c r="A87" s="27"/>
      <c r="B87" s="26"/>
      <c r="C87" s="26"/>
      <c r="D87" s="26"/>
      <c r="E87" s="26"/>
      <c r="F87" s="26"/>
      <c r="G87" s="26"/>
      <c r="H87" s="26"/>
      <c r="I87" s="26"/>
    </row>
    <row r="88" spans="1:9" ht="15.75" x14ac:dyDescent="0.25">
      <c r="A88" s="27"/>
      <c r="B88" s="26"/>
      <c r="C88" s="26"/>
      <c r="D88" s="26"/>
      <c r="E88" s="26"/>
      <c r="F88" s="26"/>
      <c r="G88" s="26"/>
      <c r="H88" s="26"/>
      <c r="I88" s="26"/>
    </row>
    <row r="89" spans="1:9" ht="15.75" x14ac:dyDescent="0.25">
      <c r="A89" s="27"/>
      <c r="B89" s="26"/>
      <c r="C89" s="26"/>
      <c r="D89" s="26"/>
      <c r="E89" s="26"/>
      <c r="F89" s="26"/>
      <c r="G89" s="26"/>
      <c r="H89" s="26"/>
      <c r="I89" s="26"/>
    </row>
    <row r="90" spans="1:9" ht="15.75" x14ac:dyDescent="0.25">
      <c r="A90" s="27"/>
      <c r="B90" s="26"/>
      <c r="C90" s="26"/>
      <c r="D90" s="26"/>
      <c r="E90" s="26"/>
      <c r="F90" s="26"/>
      <c r="G90" s="26"/>
      <c r="H90" s="26"/>
      <c r="I90" s="26"/>
    </row>
    <row r="91" spans="1:9" ht="15.75" x14ac:dyDescent="0.25">
      <c r="A91" s="27"/>
      <c r="B91" s="26"/>
      <c r="C91" s="26"/>
      <c r="D91" s="26"/>
      <c r="E91" s="26"/>
      <c r="F91" s="26"/>
      <c r="G91" s="26"/>
      <c r="H91" s="26"/>
      <c r="I91" s="26"/>
    </row>
    <row r="92" spans="1:9" ht="15.75" x14ac:dyDescent="0.25">
      <c r="A92" s="27"/>
      <c r="B92" s="26"/>
      <c r="C92" s="26"/>
      <c r="D92" s="26"/>
      <c r="E92" s="26"/>
      <c r="F92" s="26"/>
      <c r="G92" s="26"/>
      <c r="H92" s="26"/>
      <c r="I92" s="26"/>
    </row>
    <row r="93" spans="1:9" ht="15.75" x14ac:dyDescent="0.25">
      <c r="A93" s="27"/>
      <c r="B93" s="26"/>
      <c r="C93" s="26"/>
      <c r="D93" s="26"/>
      <c r="E93" s="26"/>
      <c r="F93" s="26"/>
      <c r="G93" s="26"/>
      <c r="H93" s="26"/>
      <c r="I93" s="26"/>
    </row>
    <row r="94" spans="1:9" ht="15.75" x14ac:dyDescent="0.25">
      <c r="A94" s="27"/>
      <c r="B94" s="26"/>
      <c r="C94" s="26"/>
      <c r="D94" s="26"/>
      <c r="E94" s="26"/>
      <c r="F94" s="26"/>
      <c r="G94" s="26"/>
      <c r="H94" s="26"/>
      <c r="I94" s="26"/>
    </row>
    <row r="95" spans="1:9" ht="15.75" x14ac:dyDescent="0.25">
      <c r="A95" s="27"/>
      <c r="B95" s="26"/>
      <c r="C95" s="26"/>
      <c r="D95" s="26"/>
      <c r="E95" s="26"/>
      <c r="F95" s="26"/>
      <c r="G95" s="26"/>
      <c r="H95" s="26"/>
      <c r="I95" s="26"/>
    </row>
    <row r="96" spans="1:9" ht="15.75" x14ac:dyDescent="0.25">
      <c r="A96" s="27"/>
      <c r="B96" s="26"/>
      <c r="C96" s="26"/>
      <c r="D96" s="26"/>
      <c r="E96" s="26"/>
      <c r="F96" s="26"/>
      <c r="G96" s="26"/>
      <c r="H96" s="26"/>
      <c r="I96" s="26"/>
    </row>
    <row r="97" spans="1:9" ht="15.75" x14ac:dyDescent="0.25">
      <c r="A97" s="27"/>
      <c r="B97" s="26"/>
      <c r="C97" s="26"/>
      <c r="D97" s="26"/>
      <c r="E97" s="26"/>
      <c r="F97" s="26"/>
      <c r="G97" s="26"/>
      <c r="H97" s="26"/>
      <c r="I97" s="26"/>
    </row>
    <row r="98" spans="1:9" ht="15.75" x14ac:dyDescent="0.25">
      <c r="A98" s="27"/>
      <c r="B98" s="26"/>
      <c r="C98" s="26"/>
      <c r="D98" s="26"/>
      <c r="E98" s="26"/>
      <c r="F98" s="26"/>
      <c r="G98" s="26"/>
      <c r="H98" s="26"/>
      <c r="I98" s="26"/>
    </row>
    <row r="99" spans="1:9" ht="15.75" x14ac:dyDescent="0.25">
      <c r="A99" s="27"/>
      <c r="B99" s="26"/>
      <c r="C99" s="26"/>
      <c r="D99" s="26"/>
      <c r="E99" s="26"/>
      <c r="F99" s="26"/>
      <c r="G99" s="26"/>
      <c r="H99" s="26"/>
      <c r="I99" s="26"/>
    </row>
    <row r="100" spans="1:9" ht="15.75" x14ac:dyDescent="0.25">
      <c r="A100" s="27"/>
      <c r="B100" s="26"/>
      <c r="C100" s="26"/>
      <c r="D100" s="26"/>
      <c r="E100" s="26"/>
      <c r="F100" s="26"/>
      <c r="G100" s="26"/>
      <c r="H100" s="26"/>
      <c r="I100" s="26"/>
    </row>
    <row r="101" spans="1:9" ht="15.75" x14ac:dyDescent="0.25">
      <c r="A101" s="27"/>
      <c r="B101" s="26"/>
      <c r="C101" s="26"/>
      <c r="D101" s="26"/>
      <c r="E101" s="26"/>
      <c r="F101" s="26"/>
      <c r="G101" s="26"/>
      <c r="H101" s="26"/>
      <c r="I101" s="26"/>
    </row>
    <row r="102" spans="1:9" ht="15.75" x14ac:dyDescent="0.25">
      <c r="A102" s="27"/>
      <c r="B102" s="26"/>
      <c r="C102" s="26"/>
      <c r="D102" s="26"/>
      <c r="E102" s="26"/>
      <c r="F102" s="26"/>
      <c r="G102" s="26"/>
      <c r="H102" s="26"/>
      <c r="I102" s="26"/>
    </row>
    <row r="103" spans="1:9" ht="15.75" x14ac:dyDescent="0.25">
      <c r="A103" s="27"/>
      <c r="B103" s="26"/>
      <c r="C103" s="26"/>
      <c r="D103" s="26"/>
      <c r="E103" s="26"/>
      <c r="F103" s="26"/>
      <c r="G103" s="26"/>
      <c r="H103" s="26"/>
      <c r="I103" s="26"/>
    </row>
    <row r="104" spans="1:9" ht="15.75" x14ac:dyDescent="0.25">
      <c r="A104" s="27"/>
      <c r="B104" s="26"/>
      <c r="C104" s="26"/>
      <c r="D104" s="26"/>
      <c r="E104" s="26"/>
      <c r="F104" s="26"/>
      <c r="G104" s="26"/>
      <c r="H104" s="26"/>
      <c r="I104" s="26"/>
    </row>
    <row r="105" spans="1:9" ht="15.75" x14ac:dyDescent="0.25">
      <c r="A105" s="27"/>
      <c r="B105" s="26"/>
      <c r="C105" s="26"/>
      <c r="D105" s="26"/>
      <c r="E105" s="26"/>
      <c r="F105" s="26"/>
      <c r="G105" s="26"/>
      <c r="H105" s="26"/>
      <c r="I105" s="26"/>
    </row>
  </sheetData>
  <mergeCells count="7">
    <mergeCell ref="A14:I14"/>
    <mergeCell ref="G1:I1"/>
    <mergeCell ref="F2:I2"/>
    <mergeCell ref="A4:I4"/>
    <mergeCell ref="A6:A7"/>
    <mergeCell ref="B6:B7"/>
    <mergeCell ref="C6:I6"/>
  </mergeCells>
  <pageMargins left="0.31496062992125984" right="0.31496062992125984" top="0.74803149606299213" bottom="0.74803149606299213" header="0.31496062992125984" footer="0.31496062992125984"/>
  <pageSetup paperSize="9" scale="84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view="pageBreakPreview" zoomScale="60" zoomScaleNormal="100" workbookViewId="0">
      <selection activeCell="S18" sqref="S18"/>
    </sheetView>
  </sheetViews>
  <sheetFormatPr defaultRowHeight="15" x14ac:dyDescent="0.25"/>
  <cols>
    <col min="1" max="1" width="9.140625" style="18"/>
    <col min="2" max="2" width="33.85546875" customWidth="1"/>
    <col min="3" max="3" width="11.42578125" customWidth="1"/>
    <col min="4" max="4" width="11.28515625" customWidth="1"/>
    <col min="5" max="5" width="11.7109375" customWidth="1"/>
    <col min="6" max="6" width="11.85546875" customWidth="1"/>
    <col min="7" max="7" width="11.28515625" customWidth="1"/>
    <col min="8" max="9" width="12.85546875" customWidth="1"/>
  </cols>
  <sheetData>
    <row r="1" spans="1:9" ht="15.75" x14ac:dyDescent="0.25">
      <c r="F1" s="35"/>
      <c r="G1" s="132" t="s">
        <v>71</v>
      </c>
      <c r="H1" s="132"/>
      <c r="I1" s="132"/>
    </row>
    <row r="2" spans="1:9" ht="15.75" x14ac:dyDescent="0.25">
      <c r="F2" s="132" t="s">
        <v>44</v>
      </c>
      <c r="G2" s="132"/>
      <c r="H2" s="132"/>
      <c r="I2" s="132"/>
    </row>
    <row r="3" spans="1:9" ht="38.25" customHeight="1" x14ac:dyDescent="0.25">
      <c r="A3" s="121" t="s">
        <v>110</v>
      </c>
      <c r="B3" s="121"/>
      <c r="C3" s="121"/>
      <c r="D3" s="121"/>
      <c r="E3" s="121"/>
      <c r="F3" s="121"/>
      <c r="G3" s="121"/>
      <c r="H3" s="121"/>
      <c r="I3" s="121"/>
    </row>
    <row r="4" spans="1:9" ht="5.25" customHeight="1" x14ac:dyDescent="0.25">
      <c r="A4" s="22"/>
      <c r="B4" s="3"/>
      <c r="C4" s="3"/>
      <c r="D4" s="3"/>
      <c r="E4" s="3"/>
      <c r="F4" s="3"/>
      <c r="G4" s="3"/>
      <c r="H4" s="3"/>
      <c r="I4" s="3"/>
    </row>
    <row r="5" spans="1:9" ht="24.75" customHeight="1" x14ac:dyDescent="0.25">
      <c r="A5" s="104" t="s">
        <v>18</v>
      </c>
      <c r="B5" s="122" t="s">
        <v>11</v>
      </c>
      <c r="C5" s="122" t="s">
        <v>12</v>
      </c>
      <c r="D5" s="122"/>
      <c r="E5" s="122"/>
      <c r="F5" s="122"/>
      <c r="G5" s="122"/>
      <c r="H5" s="122"/>
      <c r="I5" s="122"/>
    </row>
    <row r="6" spans="1:9" ht="24" customHeight="1" x14ac:dyDescent="0.25">
      <c r="A6" s="133"/>
      <c r="B6" s="122"/>
      <c r="C6" s="16">
        <v>2025</v>
      </c>
      <c r="D6" s="16">
        <v>2026</v>
      </c>
      <c r="E6" s="16">
        <v>2027</v>
      </c>
      <c r="F6" s="16">
        <v>2028</v>
      </c>
      <c r="G6" s="16">
        <v>2029</v>
      </c>
      <c r="H6" s="16">
        <v>2030</v>
      </c>
      <c r="I6" s="16" t="s">
        <v>0</v>
      </c>
    </row>
    <row r="7" spans="1:9" x14ac:dyDescent="0.25">
      <c r="A7" s="19">
        <v>1</v>
      </c>
      <c r="B7" s="4">
        <v>2</v>
      </c>
      <c r="C7" s="4">
        <v>3</v>
      </c>
      <c r="D7" s="4">
        <v>4</v>
      </c>
      <c r="E7" s="4">
        <v>5</v>
      </c>
      <c r="F7" s="4">
        <v>6</v>
      </c>
      <c r="G7" s="4">
        <v>7</v>
      </c>
      <c r="H7" s="4">
        <v>8</v>
      </c>
      <c r="I7" s="4">
        <v>9</v>
      </c>
    </row>
    <row r="8" spans="1:9" ht="15.75" x14ac:dyDescent="0.25">
      <c r="A8" s="23">
        <v>1</v>
      </c>
      <c r="B8" s="5" t="s">
        <v>13</v>
      </c>
      <c r="C8" s="12">
        <f>C14+C40</f>
        <v>300</v>
      </c>
      <c r="D8" s="12">
        <f t="shared" ref="D8:H8" si="0">D14+D40</f>
        <v>17175</v>
      </c>
      <c r="E8" s="12">
        <f t="shared" si="0"/>
        <v>300</v>
      </c>
      <c r="F8" s="12">
        <f t="shared" si="0"/>
        <v>0</v>
      </c>
      <c r="G8" s="12">
        <f t="shared" si="0"/>
        <v>0</v>
      </c>
      <c r="H8" s="12">
        <f t="shared" si="0"/>
        <v>0</v>
      </c>
      <c r="I8" s="12">
        <f t="shared" ref="D8:I9" si="1">I14+I40</f>
        <v>17775</v>
      </c>
    </row>
    <row r="9" spans="1:9" ht="15.75" x14ac:dyDescent="0.25">
      <c r="A9" s="23" t="s">
        <v>5</v>
      </c>
      <c r="B9" s="7" t="s">
        <v>14</v>
      </c>
      <c r="C9" s="12">
        <f>C15+C41</f>
        <v>300</v>
      </c>
      <c r="D9" s="12">
        <f t="shared" si="1"/>
        <v>975</v>
      </c>
      <c r="E9" s="12">
        <f t="shared" si="1"/>
        <v>300</v>
      </c>
      <c r="F9" s="12">
        <f t="shared" si="1"/>
        <v>0</v>
      </c>
      <c r="G9" s="12">
        <f t="shared" si="1"/>
        <v>0</v>
      </c>
      <c r="H9" s="12">
        <f t="shared" si="1"/>
        <v>0</v>
      </c>
      <c r="I9" s="12">
        <f t="shared" si="1"/>
        <v>1575</v>
      </c>
    </row>
    <row r="10" spans="1:9" ht="15.75" x14ac:dyDescent="0.25">
      <c r="A10" s="23" t="s">
        <v>6</v>
      </c>
      <c r="B10" s="14" t="s">
        <v>15</v>
      </c>
      <c r="C10" s="12">
        <f>C16+C42</f>
        <v>0</v>
      </c>
      <c r="D10" s="12">
        <f t="shared" ref="D10:I10" si="2">D16+D42</f>
        <v>0</v>
      </c>
      <c r="E10" s="12">
        <f t="shared" si="2"/>
        <v>0</v>
      </c>
      <c r="F10" s="12">
        <f t="shared" si="2"/>
        <v>0</v>
      </c>
      <c r="G10" s="12">
        <f t="shared" si="2"/>
        <v>0</v>
      </c>
      <c r="H10" s="12">
        <f t="shared" si="2"/>
        <v>0</v>
      </c>
      <c r="I10" s="12">
        <f t="shared" si="2"/>
        <v>0</v>
      </c>
    </row>
    <row r="11" spans="1:9" ht="15.75" x14ac:dyDescent="0.25">
      <c r="A11" s="23" t="s">
        <v>7</v>
      </c>
      <c r="B11" s="14" t="s">
        <v>16</v>
      </c>
      <c r="C11" s="12">
        <f>C17+C43</f>
        <v>0</v>
      </c>
      <c r="D11" s="12">
        <f t="shared" ref="D11:H11" si="3">D17+D43</f>
        <v>16200</v>
      </c>
      <c r="E11" s="12">
        <f t="shared" si="3"/>
        <v>0</v>
      </c>
      <c r="F11" s="12">
        <f t="shared" si="3"/>
        <v>0</v>
      </c>
      <c r="G11" s="12">
        <f t="shared" si="3"/>
        <v>0</v>
      </c>
      <c r="H11" s="12">
        <f t="shared" si="3"/>
        <v>0</v>
      </c>
      <c r="I11" s="17">
        <f t="shared" ref="I11:I23" si="4">SUM(C11:H11)</f>
        <v>16200</v>
      </c>
    </row>
    <row r="12" spans="1:9" ht="15.75" x14ac:dyDescent="0.25">
      <c r="A12" s="23" t="s">
        <v>8</v>
      </c>
      <c r="B12" s="14" t="s">
        <v>17</v>
      </c>
      <c r="C12" s="12">
        <f>C18+C44</f>
        <v>0</v>
      </c>
      <c r="D12" s="12">
        <f t="shared" ref="D12:H12" si="5">D18+D44</f>
        <v>0</v>
      </c>
      <c r="E12" s="12">
        <f t="shared" si="5"/>
        <v>0</v>
      </c>
      <c r="F12" s="12">
        <f t="shared" si="5"/>
        <v>0</v>
      </c>
      <c r="G12" s="12">
        <f t="shared" si="5"/>
        <v>0</v>
      </c>
      <c r="H12" s="12">
        <f t="shared" si="5"/>
        <v>0</v>
      </c>
      <c r="I12" s="17">
        <f t="shared" si="4"/>
        <v>0</v>
      </c>
    </row>
    <row r="13" spans="1:9" s="18" customFormat="1" ht="46.5" customHeight="1" x14ac:dyDescent="0.25">
      <c r="A13" s="131" t="s">
        <v>67</v>
      </c>
      <c r="B13" s="131"/>
      <c r="C13" s="131"/>
      <c r="D13" s="131"/>
      <c r="E13" s="131"/>
      <c r="F13" s="131"/>
      <c r="G13" s="131"/>
      <c r="H13" s="131"/>
      <c r="I13" s="131"/>
    </row>
    <row r="14" spans="1:9" ht="49.5" customHeight="1" x14ac:dyDescent="0.25">
      <c r="A14" s="23" t="s">
        <v>21</v>
      </c>
      <c r="B14" s="6" t="s">
        <v>96</v>
      </c>
      <c r="C14" s="12">
        <f t="shared" ref="C14:H14" si="6">SUM(C15:C18)</f>
        <v>300</v>
      </c>
      <c r="D14" s="12">
        <f t="shared" si="6"/>
        <v>300</v>
      </c>
      <c r="E14" s="12">
        <f t="shared" si="6"/>
        <v>300</v>
      </c>
      <c r="F14" s="12">
        <f t="shared" si="6"/>
        <v>0</v>
      </c>
      <c r="G14" s="12">
        <f t="shared" si="6"/>
        <v>0</v>
      </c>
      <c r="H14" s="12">
        <f t="shared" si="6"/>
        <v>0</v>
      </c>
      <c r="I14" s="17">
        <f t="shared" ref="I14:I18" si="7">SUM(C14:H14)</f>
        <v>900</v>
      </c>
    </row>
    <row r="15" spans="1:9" ht="15.75" x14ac:dyDescent="0.25">
      <c r="A15" s="23" t="s">
        <v>22</v>
      </c>
      <c r="B15" s="7" t="s">
        <v>14</v>
      </c>
      <c r="C15" s="10">
        <v>300</v>
      </c>
      <c r="D15" s="10">
        <v>300</v>
      </c>
      <c r="E15" s="11">
        <v>300</v>
      </c>
      <c r="F15" s="11">
        <v>0</v>
      </c>
      <c r="G15" s="11">
        <v>0</v>
      </c>
      <c r="H15" s="11">
        <v>0</v>
      </c>
      <c r="I15" s="36">
        <f t="shared" si="7"/>
        <v>900</v>
      </c>
    </row>
    <row r="16" spans="1:9" ht="15.75" x14ac:dyDescent="0.25">
      <c r="A16" s="23" t="s">
        <v>23</v>
      </c>
      <c r="B16" s="14" t="s">
        <v>15</v>
      </c>
      <c r="C16" s="9">
        <v>0</v>
      </c>
      <c r="D16" s="9">
        <v>0</v>
      </c>
      <c r="E16" s="9">
        <v>0</v>
      </c>
      <c r="F16" s="9">
        <v>0</v>
      </c>
      <c r="G16" s="9">
        <v>0</v>
      </c>
      <c r="H16" s="9">
        <v>0</v>
      </c>
      <c r="I16" s="17">
        <f t="shared" si="7"/>
        <v>0</v>
      </c>
    </row>
    <row r="17" spans="1:9" ht="15.75" x14ac:dyDescent="0.25">
      <c r="A17" s="23" t="s">
        <v>24</v>
      </c>
      <c r="B17" s="14" t="s">
        <v>16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36">
        <f t="shared" si="7"/>
        <v>0</v>
      </c>
    </row>
    <row r="18" spans="1:9" ht="15.75" x14ac:dyDescent="0.25">
      <c r="A18" s="23" t="s">
        <v>25</v>
      </c>
      <c r="B18" s="14" t="s">
        <v>17</v>
      </c>
      <c r="C18" s="17">
        <v>0</v>
      </c>
      <c r="D18" s="17">
        <v>0</v>
      </c>
      <c r="E18" s="17">
        <v>0</v>
      </c>
      <c r="F18" s="17">
        <v>0</v>
      </c>
      <c r="G18" s="17">
        <v>0</v>
      </c>
      <c r="H18" s="17">
        <v>0</v>
      </c>
      <c r="I18" s="17">
        <f t="shared" si="7"/>
        <v>0</v>
      </c>
    </row>
    <row r="19" spans="1:9" ht="47.25" hidden="1" x14ac:dyDescent="0.25">
      <c r="A19" s="23" t="s">
        <v>26</v>
      </c>
      <c r="B19" s="6" t="s">
        <v>47</v>
      </c>
      <c r="C19" s="12">
        <f t="shared" ref="C19:H19" si="8">SUM(C20:C23)</f>
        <v>0</v>
      </c>
      <c r="D19" s="12">
        <f t="shared" si="8"/>
        <v>0</v>
      </c>
      <c r="E19" s="12">
        <f t="shared" si="8"/>
        <v>0</v>
      </c>
      <c r="F19" s="12">
        <f t="shared" si="8"/>
        <v>0</v>
      </c>
      <c r="G19" s="12">
        <f>SUM(G20:G23)</f>
        <v>0</v>
      </c>
      <c r="H19" s="12">
        <f t="shared" si="8"/>
        <v>0</v>
      </c>
      <c r="I19" s="17">
        <f t="shared" si="4"/>
        <v>0</v>
      </c>
    </row>
    <row r="20" spans="1:9" ht="15.75" hidden="1" x14ac:dyDescent="0.25">
      <c r="A20" s="23" t="s">
        <v>27</v>
      </c>
      <c r="B20" s="7" t="s">
        <v>14</v>
      </c>
      <c r="C20" s="10">
        <v>0</v>
      </c>
      <c r="D20" s="10">
        <v>0</v>
      </c>
      <c r="E20" s="10">
        <v>0</v>
      </c>
      <c r="F20" s="10">
        <v>0</v>
      </c>
      <c r="G20" s="10">
        <v>0</v>
      </c>
      <c r="H20" s="10">
        <v>0</v>
      </c>
      <c r="I20" s="8">
        <f t="shared" si="4"/>
        <v>0</v>
      </c>
    </row>
    <row r="21" spans="1:9" ht="15.75" hidden="1" x14ac:dyDescent="0.25">
      <c r="A21" s="23" t="s">
        <v>28</v>
      </c>
      <c r="B21" s="14" t="s">
        <v>15</v>
      </c>
      <c r="C21" s="9" t="s">
        <v>20</v>
      </c>
      <c r="D21" s="9" t="s">
        <v>20</v>
      </c>
      <c r="E21" s="9" t="s">
        <v>20</v>
      </c>
      <c r="F21" s="9" t="s">
        <v>20</v>
      </c>
      <c r="G21" s="9" t="s">
        <v>20</v>
      </c>
      <c r="H21" s="9" t="s">
        <v>20</v>
      </c>
      <c r="I21" s="17">
        <f t="shared" si="4"/>
        <v>0</v>
      </c>
    </row>
    <row r="22" spans="1:9" ht="15.75" hidden="1" x14ac:dyDescent="0.25">
      <c r="A22" s="23" t="s">
        <v>29</v>
      </c>
      <c r="B22" s="14" t="s">
        <v>16</v>
      </c>
      <c r="C22" s="12" t="s">
        <v>20</v>
      </c>
      <c r="D22" s="12" t="s">
        <v>20</v>
      </c>
      <c r="E22" s="12" t="s">
        <v>20</v>
      </c>
      <c r="F22" s="12" t="s">
        <v>20</v>
      </c>
      <c r="G22" s="12" t="s">
        <v>20</v>
      </c>
      <c r="H22" s="12" t="s">
        <v>20</v>
      </c>
      <c r="I22" s="17">
        <f t="shared" si="4"/>
        <v>0</v>
      </c>
    </row>
    <row r="23" spans="1:9" ht="15.75" hidden="1" x14ac:dyDescent="0.25">
      <c r="A23" s="23" t="s">
        <v>30</v>
      </c>
      <c r="B23" s="14" t="s">
        <v>17</v>
      </c>
      <c r="C23" s="17" t="s">
        <v>20</v>
      </c>
      <c r="D23" s="17" t="s">
        <v>20</v>
      </c>
      <c r="E23" s="17" t="s">
        <v>20</v>
      </c>
      <c r="F23" s="17" t="s">
        <v>20</v>
      </c>
      <c r="G23" s="17" t="s">
        <v>20</v>
      </c>
      <c r="H23" s="17" t="s">
        <v>20</v>
      </c>
      <c r="I23" s="17">
        <f t="shared" si="4"/>
        <v>0</v>
      </c>
    </row>
    <row r="24" spans="1:9" ht="47.25" hidden="1" x14ac:dyDescent="0.25">
      <c r="A24" s="23" t="s">
        <v>31</v>
      </c>
      <c r="B24" s="6" t="s">
        <v>48</v>
      </c>
      <c r="C24" s="12">
        <f>SUM(C25:C28)</f>
        <v>0</v>
      </c>
      <c r="D24" s="12">
        <f>SUM(D25:D28)</f>
        <v>0</v>
      </c>
      <c r="E24" s="12">
        <f>SUM(E25:E28)</f>
        <v>0</v>
      </c>
      <c r="F24" s="12">
        <f t="shared" ref="F24:H24" si="9">SUM(F25:F28)</f>
        <v>0</v>
      </c>
      <c r="G24" s="12">
        <f t="shared" si="9"/>
        <v>0</v>
      </c>
      <c r="H24" s="12">
        <f t="shared" si="9"/>
        <v>0</v>
      </c>
      <c r="I24" s="17">
        <f t="shared" ref="I24:I33" si="10">SUM(C24:H24)</f>
        <v>0</v>
      </c>
    </row>
    <row r="25" spans="1:9" ht="15.75" hidden="1" x14ac:dyDescent="0.25">
      <c r="A25" s="23" t="s">
        <v>32</v>
      </c>
      <c r="B25" s="7" t="s">
        <v>14</v>
      </c>
      <c r="C25" s="10">
        <v>0</v>
      </c>
      <c r="D25" s="10">
        <v>0</v>
      </c>
      <c r="E25" s="10">
        <v>0</v>
      </c>
      <c r="F25" s="10">
        <v>0</v>
      </c>
      <c r="G25" s="10">
        <v>0</v>
      </c>
      <c r="H25" s="10">
        <v>0</v>
      </c>
      <c r="I25" s="8">
        <f>SUM(C25:H25)</f>
        <v>0</v>
      </c>
    </row>
    <row r="26" spans="1:9" ht="15.75" hidden="1" x14ac:dyDescent="0.25">
      <c r="A26" s="23" t="s">
        <v>33</v>
      </c>
      <c r="B26" s="14" t="s">
        <v>15</v>
      </c>
      <c r="C26" s="9" t="s">
        <v>20</v>
      </c>
      <c r="D26" s="9" t="s">
        <v>20</v>
      </c>
      <c r="E26" s="9" t="s">
        <v>20</v>
      </c>
      <c r="F26" s="9" t="s">
        <v>20</v>
      </c>
      <c r="G26" s="9" t="s">
        <v>20</v>
      </c>
      <c r="H26" s="9" t="s">
        <v>20</v>
      </c>
      <c r="I26" s="17">
        <f t="shared" si="10"/>
        <v>0</v>
      </c>
    </row>
    <row r="27" spans="1:9" ht="15.75" hidden="1" x14ac:dyDescent="0.25">
      <c r="A27" s="23" t="s">
        <v>34</v>
      </c>
      <c r="B27" s="14" t="s">
        <v>16</v>
      </c>
      <c r="C27" s="12" t="s">
        <v>20</v>
      </c>
      <c r="D27" s="12" t="s">
        <v>20</v>
      </c>
      <c r="E27" s="12" t="s">
        <v>20</v>
      </c>
      <c r="F27" s="12" t="s">
        <v>20</v>
      </c>
      <c r="G27" s="12" t="s">
        <v>20</v>
      </c>
      <c r="H27" s="12" t="s">
        <v>20</v>
      </c>
      <c r="I27" s="17">
        <f t="shared" si="10"/>
        <v>0</v>
      </c>
    </row>
    <row r="28" spans="1:9" ht="15.75" hidden="1" x14ac:dyDescent="0.25">
      <c r="A28" s="23" t="s">
        <v>35</v>
      </c>
      <c r="B28" s="14" t="s">
        <v>17</v>
      </c>
      <c r="C28" s="17" t="s">
        <v>20</v>
      </c>
      <c r="D28" s="17" t="s">
        <v>20</v>
      </c>
      <c r="E28" s="17" t="s">
        <v>20</v>
      </c>
      <c r="F28" s="17" t="s">
        <v>20</v>
      </c>
      <c r="G28" s="17" t="s">
        <v>20</v>
      </c>
      <c r="H28" s="17" t="s">
        <v>20</v>
      </c>
      <c r="I28" s="17">
        <f t="shared" si="10"/>
        <v>0</v>
      </c>
    </row>
    <row r="29" spans="1:9" ht="47.25" hidden="1" x14ac:dyDescent="0.25">
      <c r="A29" s="23" t="s">
        <v>36</v>
      </c>
      <c r="B29" s="6" t="s">
        <v>49</v>
      </c>
      <c r="C29" s="12">
        <f t="shared" ref="C29:H29" si="11">SUM(C30:C33)</f>
        <v>0</v>
      </c>
      <c r="D29" s="12">
        <f t="shared" si="11"/>
        <v>0</v>
      </c>
      <c r="E29" s="12">
        <f t="shared" si="11"/>
        <v>0</v>
      </c>
      <c r="F29" s="12">
        <f t="shared" si="11"/>
        <v>0</v>
      </c>
      <c r="G29" s="12">
        <f t="shared" si="11"/>
        <v>0</v>
      </c>
      <c r="H29" s="12">
        <f t="shared" si="11"/>
        <v>0</v>
      </c>
      <c r="I29" s="17">
        <f t="shared" si="10"/>
        <v>0</v>
      </c>
    </row>
    <row r="30" spans="1:9" ht="15.75" hidden="1" x14ac:dyDescent="0.25">
      <c r="A30" s="23" t="s">
        <v>37</v>
      </c>
      <c r="B30" s="7" t="s">
        <v>14</v>
      </c>
      <c r="C30" s="10">
        <v>0</v>
      </c>
      <c r="D30" s="10">
        <v>0</v>
      </c>
      <c r="E30" s="10">
        <v>0</v>
      </c>
      <c r="F30" s="10">
        <v>0</v>
      </c>
      <c r="G30" s="10">
        <v>0</v>
      </c>
      <c r="H30" s="10">
        <v>0</v>
      </c>
      <c r="I30" s="8">
        <f t="shared" si="10"/>
        <v>0</v>
      </c>
    </row>
    <row r="31" spans="1:9" ht="15.75" hidden="1" x14ac:dyDescent="0.25">
      <c r="A31" s="23" t="s">
        <v>38</v>
      </c>
      <c r="B31" s="14" t="s">
        <v>15</v>
      </c>
      <c r="C31" s="9" t="s">
        <v>20</v>
      </c>
      <c r="D31" s="9" t="s">
        <v>20</v>
      </c>
      <c r="E31" s="9" t="s">
        <v>20</v>
      </c>
      <c r="F31" s="9" t="s">
        <v>20</v>
      </c>
      <c r="G31" s="9" t="s">
        <v>20</v>
      </c>
      <c r="H31" s="9" t="s">
        <v>20</v>
      </c>
      <c r="I31" s="17">
        <f t="shared" si="10"/>
        <v>0</v>
      </c>
    </row>
    <row r="32" spans="1:9" ht="15.75" hidden="1" x14ac:dyDescent="0.25">
      <c r="A32" s="23" t="s">
        <v>39</v>
      </c>
      <c r="B32" s="14" t="s">
        <v>16</v>
      </c>
      <c r="C32" s="12" t="s">
        <v>20</v>
      </c>
      <c r="D32" s="12" t="s">
        <v>20</v>
      </c>
      <c r="E32" s="12" t="s">
        <v>20</v>
      </c>
      <c r="F32" s="12" t="s">
        <v>20</v>
      </c>
      <c r="G32" s="12" t="s">
        <v>20</v>
      </c>
      <c r="H32" s="12" t="s">
        <v>20</v>
      </c>
      <c r="I32" s="17">
        <f t="shared" si="10"/>
        <v>0</v>
      </c>
    </row>
    <row r="33" spans="1:9" ht="15.75" hidden="1" x14ac:dyDescent="0.25">
      <c r="A33" s="23" t="s">
        <v>40</v>
      </c>
      <c r="B33" s="14" t="s">
        <v>17</v>
      </c>
      <c r="C33" s="17" t="s">
        <v>20</v>
      </c>
      <c r="D33" s="17" t="s">
        <v>20</v>
      </c>
      <c r="E33" s="17" t="s">
        <v>20</v>
      </c>
      <c r="F33" s="17" t="s">
        <v>20</v>
      </c>
      <c r="G33" s="17" t="s">
        <v>20</v>
      </c>
      <c r="H33" s="17" t="s">
        <v>20</v>
      </c>
      <c r="I33" s="17">
        <f t="shared" si="10"/>
        <v>0</v>
      </c>
    </row>
    <row r="34" spans="1:9" ht="32.25" hidden="1" customHeight="1" x14ac:dyDescent="0.25">
      <c r="A34" s="134" t="s">
        <v>45</v>
      </c>
      <c r="B34" s="135"/>
      <c r="C34" s="135"/>
      <c r="D34" s="135"/>
      <c r="E34" s="135"/>
      <c r="F34" s="135"/>
      <c r="G34" s="135"/>
      <c r="H34" s="135"/>
      <c r="I34" s="136"/>
    </row>
    <row r="35" spans="1:9" ht="47.25" hidden="1" x14ac:dyDescent="0.25">
      <c r="A35" s="24"/>
      <c r="B35" s="20" t="s">
        <v>46</v>
      </c>
      <c r="C35" s="21">
        <v>0</v>
      </c>
      <c r="D35" s="21">
        <v>0</v>
      </c>
      <c r="E35" s="21">
        <v>0</v>
      </c>
      <c r="F35" s="21">
        <v>0</v>
      </c>
      <c r="G35" s="21">
        <v>0</v>
      </c>
      <c r="H35" s="21">
        <v>0</v>
      </c>
      <c r="I35" s="21">
        <v>0</v>
      </c>
    </row>
    <row r="36" spans="1:9" ht="15.75" hidden="1" x14ac:dyDescent="0.25">
      <c r="A36" s="24"/>
      <c r="B36" s="7" t="s">
        <v>14</v>
      </c>
      <c r="C36" s="21">
        <v>0</v>
      </c>
      <c r="D36" s="21">
        <v>0</v>
      </c>
      <c r="E36" s="21">
        <v>0</v>
      </c>
      <c r="F36" s="21">
        <v>0</v>
      </c>
      <c r="G36" s="21">
        <v>0</v>
      </c>
      <c r="H36" s="21">
        <v>0</v>
      </c>
      <c r="I36" s="21">
        <v>0</v>
      </c>
    </row>
    <row r="37" spans="1:9" ht="15.75" hidden="1" x14ac:dyDescent="0.25">
      <c r="A37" s="24"/>
      <c r="B37" s="14" t="s">
        <v>15</v>
      </c>
      <c r="C37" s="21">
        <v>0</v>
      </c>
      <c r="D37" s="21">
        <v>0</v>
      </c>
      <c r="E37" s="21">
        <v>0</v>
      </c>
      <c r="F37" s="21">
        <v>0</v>
      </c>
      <c r="G37" s="21">
        <v>0</v>
      </c>
      <c r="H37" s="21">
        <v>0</v>
      </c>
      <c r="I37" s="21">
        <v>0</v>
      </c>
    </row>
    <row r="38" spans="1:9" ht="15.75" hidden="1" x14ac:dyDescent="0.25">
      <c r="A38" s="24"/>
      <c r="B38" s="14" t="s">
        <v>16</v>
      </c>
      <c r="C38" s="21">
        <v>0</v>
      </c>
      <c r="D38" s="21">
        <v>0</v>
      </c>
      <c r="E38" s="21">
        <v>0</v>
      </c>
      <c r="F38" s="21">
        <v>0</v>
      </c>
      <c r="G38" s="21">
        <v>0</v>
      </c>
      <c r="H38" s="21">
        <v>0</v>
      </c>
      <c r="I38" s="21">
        <v>0</v>
      </c>
    </row>
    <row r="39" spans="1:9" ht="15.75" hidden="1" x14ac:dyDescent="0.25">
      <c r="A39" s="24"/>
      <c r="B39" s="14" t="s">
        <v>17</v>
      </c>
      <c r="C39" s="21">
        <v>0</v>
      </c>
      <c r="D39" s="21">
        <v>0</v>
      </c>
      <c r="E39" s="21">
        <v>0</v>
      </c>
      <c r="F39" s="21">
        <v>0</v>
      </c>
      <c r="G39" s="21">
        <v>0</v>
      </c>
      <c r="H39" s="21">
        <v>0</v>
      </c>
      <c r="I39" s="21">
        <v>0</v>
      </c>
    </row>
    <row r="40" spans="1:9" ht="52.5" customHeight="1" x14ac:dyDescent="0.25">
      <c r="A40" s="28" t="s">
        <v>26</v>
      </c>
      <c r="B40" s="75" t="s">
        <v>100</v>
      </c>
      <c r="C40" s="29">
        <f>C41+C42+C43+C44</f>
        <v>0</v>
      </c>
      <c r="D40" s="29">
        <f t="shared" ref="D40:H40" si="12">D41+D42+D43+D44</f>
        <v>16875</v>
      </c>
      <c r="E40" s="29">
        <f t="shared" si="12"/>
        <v>0</v>
      </c>
      <c r="F40" s="29">
        <f t="shared" si="12"/>
        <v>0</v>
      </c>
      <c r="G40" s="29">
        <f t="shared" si="12"/>
        <v>0</v>
      </c>
      <c r="H40" s="29">
        <f t="shared" si="12"/>
        <v>0</v>
      </c>
      <c r="I40" s="8">
        <f t="shared" ref="I40:I44" si="13">SUM(C40:H40)</f>
        <v>16875</v>
      </c>
    </row>
    <row r="41" spans="1:9" ht="15.75" x14ac:dyDescent="0.25">
      <c r="A41" s="23" t="s">
        <v>27</v>
      </c>
      <c r="B41" s="7" t="s">
        <v>14</v>
      </c>
      <c r="C41" s="10">
        <v>0</v>
      </c>
      <c r="D41" s="10">
        <v>675</v>
      </c>
      <c r="E41" s="11">
        <v>0</v>
      </c>
      <c r="F41" s="11">
        <v>0</v>
      </c>
      <c r="G41" s="11">
        <v>0</v>
      </c>
      <c r="H41" s="11">
        <v>0</v>
      </c>
      <c r="I41" s="8">
        <f t="shared" si="13"/>
        <v>675</v>
      </c>
    </row>
    <row r="42" spans="1:9" ht="15.75" x14ac:dyDescent="0.25">
      <c r="A42" s="23" t="s">
        <v>28</v>
      </c>
      <c r="B42" s="14" t="s">
        <v>15</v>
      </c>
      <c r="C42" s="10">
        <v>0</v>
      </c>
      <c r="D42" s="10">
        <v>0</v>
      </c>
      <c r="E42" s="11">
        <v>0</v>
      </c>
      <c r="F42" s="11">
        <v>0</v>
      </c>
      <c r="G42" s="11">
        <v>0</v>
      </c>
      <c r="H42" s="11">
        <v>0</v>
      </c>
      <c r="I42" s="25">
        <f t="shared" si="13"/>
        <v>0</v>
      </c>
    </row>
    <row r="43" spans="1:9" ht="15.75" x14ac:dyDescent="0.25">
      <c r="A43" s="23" t="s">
        <v>29</v>
      </c>
      <c r="B43" s="14" t="s">
        <v>16</v>
      </c>
      <c r="C43" s="10">
        <v>0</v>
      </c>
      <c r="D43" s="10">
        <v>16200</v>
      </c>
      <c r="E43" s="11">
        <v>0</v>
      </c>
      <c r="F43" s="11">
        <v>0</v>
      </c>
      <c r="G43" s="11">
        <v>0</v>
      </c>
      <c r="H43" s="11">
        <v>0</v>
      </c>
      <c r="I43" s="25">
        <f t="shared" si="13"/>
        <v>16200</v>
      </c>
    </row>
    <row r="44" spans="1:9" ht="15.75" x14ac:dyDescent="0.25">
      <c r="A44" s="23" t="s">
        <v>30</v>
      </c>
      <c r="B44" s="14" t="s">
        <v>17</v>
      </c>
      <c r="C44" s="10">
        <v>0</v>
      </c>
      <c r="D44" s="10">
        <v>0</v>
      </c>
      <c r="E44" s="11">
        <v>0</v>
      </c>
      <c r="F44" s="11">
        <v>0</v>
      </c>
      <c r="G44" s="11">
        <v>0</v>
      </c>
      <c r="H44" s="11">
        <v>0</v>
      </c>
      <c r="I44" s="25">
        <f t="shared" si="13"/>
        <v>0</v>
      </c>
    </row>
  </sheetData>
  <mergeCells count="8">
    <mergeCell ref="A34:I34"/>
    <mergeCell ref="G1:I1"/>
    <mergeCell ref="F2:I2"/>
    <mergeCell ref="A3:I3"/>
    <mergeCell ref="A5:A6"/>
    <mergeCell ref="B5:B6"/>
    <mergeCell ref="C5:I5"/>
    <mergeCell ref="A13:I13"/>
  </mergeCells>
  <pageMargins left="0.70866141732283472" right="0.70866141732283472" top="0.74803149606299213" bottom="0.74803149606299213" header="0.31496062992125984" footer="0.31496062992125984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6</vt:i4>
      </vt:variant>
    </vt:vector>
  </HeadingPairs>
  <TitlesOfParts>
    <vt:vector size="13" baseType="lpstr">
      <vt:lpstr>Фин.обеспечение</vt:lpstr>
      <vt:lpstr>Характеристика</vt:lpstr>
      <vt:lpstr>1</vt:lpstr>
      <vt:lpstr>2</vt:lpstr>
      <vt:lpstr>3</vt:lpstr>
      <vt:lpstr>4</vt:lpstr>
      <vt:lpstr>5</vt:lpstr>
      <vt:lpstr>'1'!Область_печати</vt:lpstr>
      <vt:lpstr>'2'!Область_печати</vt:lpstr>
      <vt:lpstr>'3'!Область_печати</vt:lpstr>
      <vt:lpstr>'4'!Область_печати</vt:lpstr>
      <vt:lpstr>Фин.обеспечение!Область_печати</vt:lpstr>
      <vt:lpstr>Характеристика!Область_печати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2025-03-21T06:49:24Z</dcterms:modified>
</cp:coreProperties>
</file>