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60" yWindow="0" windowWidth="15480" windowHeight="11580"/>
  </bookViews>
  <sheets>
    <sheet name="Приложение 1" sheetId="1" r:id="rId1"/>
    <sheet name="Лист1" sheetId="2" r:id="rId2"/>
  </sheets>
  <definedNames>
    <definedName name="_xlnm._FilterDatabase" localSheetId="0" hidden="1">'Приложение 1'!$A$1:$BC$377</definedName>
    <definedName name="_xlnm.Print_Titles" localSheetId="0">'Приложение 1'!$5:$9</definedName>
    <definedName name="_xlnm.Print_Area" localSheetId="0">'Приложение 1'!$A$1:$Y$377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28" i="1" l="1"/>
  <c r="L73" i="1" l="1"/>
  <c r="S296" i="1"/>
  <c r="V367" i="1" l="1"/>
  <c r="X367" i="1" s="1"/>
  <c r="AB367" i="1" s="1"/>
  <c r="V368" i="1"/>
  <c r="X368" i="1" s="1"/>
  <c r="AB368" i="1" s="1"/>
  <c r="V369" i="1"/>
  <c r="X369" i="1" s="1"/>
  <c r="AB369" i="1" s="1"/>
  <c r="V370" i="1"/>
  <c r="X370" i="1" s="1"/>
  <c r="V371" i="1"/>
  <c r="X371" i="1" s="1"/>
  <c r="AB371" i="1" s="1"/>
  <c r="V372" i="1"/>
  <c r="X372" i="1" s="1"/>
  <c r="AB372" i="1" s="1"/>
  <c r="V373" i="1"/>
  <c r="X373" i="1" s="1"/>
  <c r="AB373" i="1" s="1"/>
  <c r="W366" i="1"/>
  <c r="W296" i="1"/>
  <c r="V280" i="1"/>
  <c r="X280" i="1" s="1"/>
  <c r="AB280" i="1" s="1"/>
  <c r="V281" i="1"/>
  <c r="X281" i="1" s="1"/>
  <c r="AB281" i="1" s="1"/>
  <c r="V282" i="1"/>
  <c r="X282" i="1" s="1"/>
  <c r="AB282" i="1" s="1"/>
  <c r="V283" i="1"/>
  <c r="X283" i="1" s="1"/>
  <c r="AB283" i="1" s="1"/>
  <c r="V284" i="1"/>
  <c r="X284" i="1" s="1"/>
  <c r="AB284" i="1" s="1"/>
  <c r="V285" i="1"/>
  <c r="X285" i="1" s="1"/>
  <c r="AB285" i="1" s="1"/>
  <c r="V286" i="1"/>
  <c r="X286" i="1" s="1"/>
  <c r="AB286" i="1" s="1"/>
  <c r="V287" i="1"/>
  <c r="X287" i="1" s="1"/>
  <c r="AB287" i="1" s="1"/>
  <c r="V288" i="1"/>
  <c r="X288" i="1" s="1"/>
  <c r="AB288" i="1" s="1"/>
  <c r="V289" i="1"/>
  <c r="X289" i="1" s="1"/>
  <c r="AB289" i="1" s="1"/>
  <c r="V290" i="1"/>
  <c r="X290" i="1" s="1"/>
  <c r="AB290" i="1" s="1"/>
  <c r="V291" i="1"/>
  <c r="X291" i="1" s="1"/>
  <c r="AB291" i="1" s="1"/>
  <c r="V292" i="1"/>
  <c r="X292" i="1" s="1"/>
  <c r="AB292" i="1" s="1"/>
  <c r="V293" i="1"/>
  <c r="X293" i="1" s="1"/>
  <c r="AB293" i="1" s="1"/>
  <c r="V294" i="1"/>
  <c r="X294" i="1" s="1"/>
  <c r="AB294" i="1" s="1"/>
  <c r="V295" i="1"/>
  <c r="X295" i="1" s="1"/>
  <c r="AB295" i="1" s="1"/>
  <c r="W279" i="1"/>
  <c r="V271" i="1"/>
  <c r="W271" i="1" s="1"/>
  <c r="V272" i="1"/>
  <c r="W272" i="1" s="1"/>
  <c r="X272" i="1" s="1"/>
  <c r="V273" i="1"/>
  <c r="W273" i="1" s="1"/>
  <c r="V274" i="1"/>
  <c r="X274" i="1" s="1"/>
  <c r="AB274" i="1" s="1"/>
  <c r="V275" i="1"/>
  <c r="W275" i="1" s="1"/>
  <c r="X275" i="1" s="1"/>
  <c r="V276" i="1"/>
  <c r="W276" i="1" s="1"/>
  <c r="V277" i="1"/>
  <c r="X277" i="1" s="1"/>
  <c r="AB277" i="1" s="1"/>
  <c r="V278" i="1"/>
  <c r="X278" i="1" s="1"/>
  <c r="AB278" i="1" s="1"/>
  <c r="V264" i="1"/>
  <c r="X264" i="1" s="1"/>
  <c r="AB264" i="1" s="1"/>
  <c r="V265" i="1"/>
  <c r="X265" i="1" s="1"/>
  <c r="AB265" i="1" s="1"/>
  <c r="V266" i="1"/>
  <c r="X266" i="1" s="1"/>
  <c r="AB266" i="1" s="1"/>
  <c r="V267" i="1"/>
  <c r="X267" i="1" s="1"/>
  <c r="AB267" i="1" s="1"/>
  <c r="V268" i="1"/>
  <c r="X268" i="1" s="1"/>
  <c r="V269" i="1"/>
  <c r="X269" i="1" s="1"/>
  <c r="AB269" i="1" s="1"/>
  <c r="W263" i="1"/>
  <c r="V258" i="1"/>
  <c r="W258" i="1" s="1"/>
  <c r="V260" i="1"/>
  <c r="W260" i="1" s="1"/>
  <c r="X260" i="1" s="1"/>
  <c r="V259" i="1"/>
  <c r="X259" i="1" s="1"/>
  <c r="AB259" i="1" s="1"/>
  <c r="V261" i="1"/>
  <c r="X261" i="1" s="1"/>
  <c r="AB261" i="1" s="1"/>
  <c r="V262" i="1"/>
  <c r="X262" i="1" s="1"/>
  <c r="AB262" i="1" s="1"/>
  <c r="V247" i="1"/>
  <c r="X247" i="1" s="1"/>
  <c r="AB247" i="1" s="1"/>
  <c r="V248" i="1"/>
  <c r="W248" i="1" s="1"/>
  <c r="V249" i="1"/>
  <c r="X249" i="1" s="1"/>
  <c r="AB249" i="1" s="1"/>
  <c r="V250" i="1"/>
  <c r="X250" i="1" s="1"/>
  <c r="AB250" i="1" s="1"/>
  <c r="V251" i="1"/>
  <c r="X251" i="1" s="1"/>
  <c r="AB251" i="1" s="1"/>
  <c r="V252" i="1"/>
  <c r="X252" i="1" s="1"/>
  <c r="AB252" i="1" s="1"/>
  <c r="V253" i="1"/>
  <c r="X253" i="1" s="1"/>
  <c r="AB253" i="1" s="1"/>
  <c r="V254" i="1"/>
  <c r="X254" i="1" s="1"/>
  <c r="AB254" i="1" s="1"/>
  <c r="V255" i="1"/>
  <c r="X255" i="1" s="1"/>
  <c r="AB255" i="1" s="1"/>
  <c r="V256" i="1"/>
  <c r="X256" i="1" s="1"/>
  <c r="AB256" i="1" s="1"/>
  <c r="W238" i="1"/>
  <c r="V239" i="1"/>
  <c r="X239" i="1" s="1"/>
  <c r="AB239" i="1" s="1"/>
  <c r="V240" i="1"/>
  <c r="X240" i="1" s="1"/>
  <c r="V241" i="1"/>
  <c r="X241" i="1" s="1"/>
  <c r="AB241" i="1" s="1"/>
  <c r="V242" i="1"/>
  <c r="X242" i="1" s="1"/>
  <c r="AB242" i="1" s="1"/>
  <c r="V243" i="1"/>
  <c r="X243" i="1" s="1"/>
  <c r="AB243" i="1" s="1"/>
  <c r="V244" i="1"/>
  <c r="X244" i="1" s="1"/>
  <c r="V245" i="1"/>
  <c r="X245" i="1" s="1"/>
  <c r="AB245" i="1" s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6" i="1"/>
  <c r="X356" i="1" s="1"/>
  <c r="AB356" i="1" s="1"/>
  <c r="V357" i="1"/>
  <c r="X357" i="1" s="1"/>
  <c r="AB357" i="1" s="1"/>
  <c r="V358" i="1"/>
  <c r="V359" i="1"/>
  <c r="X359" i="1" s="1"/>
  <c r="AB359" i="1" s="1"/>
  <c r="V360" i="1"/>
  <c r="X360" i="1" s="1"/>
  <c r="AB360" i="1" s="1"/>
  <c r="V361" i="1"/>
  <c r="X361" i="1" s="1"/>
  <c r="AB361" i="1" s="1"/>
  <c r="V362" i="1"/>
  <c r="V363" i="1"/>
  <c r="X363" i="1" s="1"/>
  <c r="AB363" i="1" s="1"/>
  <c r="X297" i="1"/>
  <c r="X298" i="1"/>
  <c r="AB298" i="1" s="1"/>
  <c r="X299" i="1"/>
  <c r="AB299" i="1" s="1"/>
  <c r="X300" i="1"/>
  <c r="AB300" i="1" s="1"/>
  <c r="X301" i="1"/>
  <c r="X302" i="1"/>
  <c r="AB302" i="1" s="1"/>
  <c r="X303" i="1"/>
  <c r="AB303" i="1" s="1"/>
  <c r="X304" i="1"/>
  <c r="AB304" i="1" s="1"/>
  <c r="X305" i="1"/>
  <c r="X306" i="1"/>
  <c r="AB306" i="1" s="1"/>
  <c r="X307" i="1"/>
  <c r="AB307" i="1" s="1"/>
  <c r="X308" i="1"/>
  <c r="AB308" i="1" s="1"/>
  <c r="X309" i="1"/>
  <c r="X310" i="1"/>
  <c r="AB310" i="1" s="1"/>
  <c r="X311" i="1"/>
  <c r="AB311" i="1" s="1"/>
  <c r="X312" i="1"/>
  <c r="AB312" i="1" s="1"/>
  <c r="X313" i="1"/>
  <c r="X314" i="1"/>
  <c r="AB314" i="1" s="1"/>
  <c r="X315" i="1"/>
  <c r="AB315" i="1" s="1"/>
  <c r="X316" i="1"/>
  <c r="AB316" i="1" s="1"/>
  <c r="X317" i="1"/>
  <c r="X318" i="1"/>
  <c r="AB318" i="1" s="1"/>
  <c r="X319" i="1"/>
  <c r="AB319" i="1" s="1"/>
  <c r="X320" i="1"/>
  <c r="AB320" i="1" s="1"/>
  <c r="X321" i="1"/>
  <c r="X322" i="1"/>
  <c r="AB322" i="1" s="1"/>
  <c r="X323" i="1"/>
  <c r="AB323" i="1" s="1"/>
  <c r="X324" i="1"/>
  <c r="AB324" i="1" s="1"/>
  <c r="X325" i="1"/>
  <c r="X326" i="1"/>
  <c r="AB326" i="1" s="1"/>
  <c r="X327" i="1"/>
  <c r="AB327" i="1" s="1"/>
  <c r="X328" i="1"/>
  <c r="AB328" i="1" s="1"/>
  <c r="X329" i="1"/>
  <c r="X330" i="1"/>
  <c r="AB330" i="1" s="1"/>
  <c r="X331" i="1"/>
  <c r="AB331" i="1" s="1"/>
  <c r="X332" i="1"/>
  <c r="AB332" i="1" s="1"/>
  <c r="X333" i="1"/>
  <c r="X334" i="1"/>
  <c r="AB334" i="1" s="1"/>
  <c r="X335" i="1"/>
  <c r="AB335" i="1" s="1"/>
  <c r="X336" i="1"/>
  <c r="AB336" i="1" s="1"/>
  <c r="X337" i="1"/>
  <c r="X338" i="1"/>
  <c r="AB338" i="1" s="1"/>
  <c r="X339" i="1"/>
  <c r="AB339" i="1" s="1"/>
  <c r="X340" i="1"/>
  <c r="AB340" i="1" s="1"/>
  <c r="X341" i="1"/>
  <c r="X342" i="1"/>
  <c r="AB342" i="1" s="1"/>
  <c r="X343" i="1"/>
  <c r="AB343" i="1" s="1"/>
  <c r="X344" i="1"/>
  <c r="AB344" i="1" s="1"/>
  <c r="X345" i="1"/>
  <c r="X346" i="1"/>
  <c r="AB346" i="1" s="1"/>
  <c r="X347" i="1"/>
  <c r="AB347" i="1" s="1"/>
  <c r="X348" i="1"/>
  <c r="AB348" i="1" s="1"/>
  <c r="X349" i="1"/>
  <c r="X350" i="1"/>
  <c r="AB350" i="1" s="1"/>
  <c r="X351" i="1"/>
  <c r="AB351" i="1" s="1"/>
  <c r="X352" i="1"/>
  <c r="AB352" i="1" s="1"/>
  <c r="X353" i="1"/>
  <c r="X354" i="1"/>
  <c r="AB354" i="1" s="1"/>
  <c r="X355" i="1"/>
  <c r="AB355" i="1" s="1"/>
  <c r="X358" i="1"/>
  <c r="AB358" i="1" s="1"/>
  <c r="X362" i="1"/>
  <c r="AB362" i="1" s="1"/>
  <c r="V130" i="1"/>
  <c r="X130" i="1" s="1"/>
  <c r="AB130" i="1" s="1"/>
  <c r="V131" i="1"/>
  <c r="V132" i="1"/>
  <c r="X132" i="1" s="1"/>
  <c r="AB132" i="1" s="1"/>
  <c r="V133" i="1"/>
  <c r="X133" i="1" s="1"/>
  <c r="AB133" i="1" s="1"/>
  <c r="V135" i="1"/>
  <c r="X135" i="1" s="1"/>
  <c r="AB135" i="1" s="1"/>
  <c r="V136" i="1"/>
  <c r="X136" i="1" s="1"/>
  <c r="AB136" i="1" s="1"/>
  <c r="V139" i="1"/>
  <c r="V141" i="1"/>
  <c r="X141" i="1" s="1"/>
  <c r="AB141" i="1" s="1"/>
  <c r="V142" i="1"/>
  <c r="X142" i="1" s="1"/>
  <c r="AB142" i="1" s="1"/>
  <c r="V144" i="1"/>
  <c r="X144" i="1" s="1"/>
  <c r="V145" i="1"/>
  <c r="X145" i="1" s="1"/>
  <c r="AB145" i="1" s="1"/>
  <c r="V146" i="1"/>
  <c r="X146" i="1" s="1"/>
  <c r="AB146" i="1" s="1"/>
  <c r="V147" i="1"/>
  <c r="X147" i="1" s="1"/>
  <c r="AB147" i="1" s="1"/>
  <c r="V148" i="1"/>
  <c r="X148" i="1" s="1"/>
  <c r="V149" i="1"/>
  <c r="X149" i="1" s="1"/>
  <c r="AB149" i="1" s="1"/>
  <c r="V150" i="1"/>
  <c r="X150" i="1" s="1"/>
  <c r="AB150" i="1" s="1"/>
  <c r="V151" i="1"/>
  <c r="X151" i="1" s="1"/>
  <c r="AB151" i="1" s="1"/>
  <c r="V153" i="1"/>
  <c r="X153" i="1" s="1"/>
  <c r="V154" i="1"/>
  <c r="X154" i="1" s="1"/>
  <c r="AB154" i="1" s="1"/>
  <c r="V156" i="1"/>
  <c r="V157" i="1"/>
  <c r="X157" i="1" s="1"/>
  <c r="AB157" i="1" s="1"/>
  <c r="V158" i="1"/>
  <c r="X158" i="1" s="1"/>
  <c r="AB158" i="1" s="1"/>
  <c r="V159" i="1"/>
  <c r="X159" i="1" s="1"/>
  <c r="AB159" i="1" s="1"/>
  <c r="V160" i="1"/>
  <c r="V161" i="1"/>
  <c r="X161" i="1" s="1"/>
  <c r="AB161" i="1" s="1"/>
  <c r="V163" i="1"/>
  <c r="V164" i="1"/>
  <c r="X164" i="1" s="1"/>
  <c r="AB164" i="1" s="1"/>
  <c r="V165" i="1"/>
  <c r="X165" i="1" s="1"/>
  <c r="AB165" i="1" s="1"/>
  <c r="V166" i="1"/>
  <c r="X166" i="1" s="1"/>
  <c r="AB166" i="1" s="1"/>
  <c r="V167" i="1"/>
  <c r="V168" i="1"/>
  <c r="X168" i="1" s="1"/>
  <c r="AB168" i="1" s="1"/>
  <c r="V169" i="1"/>
  <c r="X169" i="1" s="1"/>
  <c r="AB169" i="1" s="1"/>
  <c r="V170" i="1"/>
  <c r="X170" i="1" s="1"/>
  <c r="AB170" i="1" s="1"/>
  <c r="Q171" i="1"/>
  <c r="V171" i="1" s="1"/>
  <c r="V176" i="1"/>
  <c r="X176" i="1" s="1"/>
  <c r="AB176" i="1" s="1"/>
  <c r="V177" i="1"/>
  <c r="X177" i="1" s="1"/>
  <c r="AB177" i="1" s="1"/>
  <c r="V178" i="1"/>
  <c r="X178" i="1" s="1"/>
  <c r="AB178" i="1" s="1"/>
  <c r="V179" i="1"/>
  <c r="X179" i="1" s="1"/>
  <c r="AB179" i="1" s="1"/>
  <c r="V181" i="1"/>
  <c r="X181" i="1" s="1"/>
  <c r="AB181" i="1" s="1"/>
  <c r="V182" i="1"/>
  <c r="X182" i="1" s="1"/>
  <c r="AB182" i="1" s="1"/>
  <c r="V183" i="1"/>
  <c r="X183" i="1" s="1"/>
  <c r="AB183" i="1" s="1"/>
  <c r="V184" i="1"/>
  <c r="X184" i="1" s="1"/>
  <c r="AB184" i="1" s="1"/>
  <c r="V185" i="1"/>
  <c r="X185" i="1" s="1"/>
  <c r="AB185" i="1" s="1"/>
  <c r="V186" i="1"/>
  <c r="X186" i="1" s="1"/>
  <c r="AB186" i="1" s="1"/>
  <c r="V187" i="1"/>
  <c r="X187" i="1" s="1"/>
  <c r="AB187" i="1" s="1"/>
  <c r="V188" i="1"/>
  <c r="X188" i="1" s="1"/>
  <c r="AB188" i="1" s="1"/>
  <c r="V189" i="1"/>
  <c r="X189" i="1" s="1"/>
  <c r="AB189" i="1" s="1"/>
  <c r="Q190" i="1"/>
  <c r="V190" i="1" s="1"/>
  <c r="Q192" i="1"/>
  <c r="V192" i="1" s="1"/>
  <c r="Q201" i="1"/>
  <c r="V201" i="1" s="1"/>
  <c r="Q209" i="1"/>
  <c r="V209" i="1" s="1"/>
  <c r="V218" i="1"/>
  <c r="V221" i="1"/>
  <c r="X221" i="1" s="1"/>
  <c r="AB221" i="1" s="1"/>
  <c r="V222" i="1"/>
  <c r="X222" i="1" s="1"/>
  <c r="AB222" i="1" s="1"/>
  <c r="V223" i="1"/>
  <c r="X223" i="1" s="1"/>
  <c r="AB223" i="1" s="1"/>
  <c r="V224" i="1"/>
  <c r="V225" i="1"/>
  <c r="X225" i="1" s="1"/>
  <c r="AB225" i="1" s="1"/>
  <c r="V226" i="1"/>
  <c r="X226" i="1" s="1"/>
  <c r="AB226" i="1" s="1"/>
  <c r="V227" i="1"/>
  <c r="X227" i="1" s="1"/>
  <c r="AB227" i="1" s="1"/>
  <c r="Q228" i="1"/>
  <c r="V228" i="1" s="1"/>
  <c r="Q229" i="1"/>
  <c r="V229" i="1" s="1"/>
  <c r="X229" i="1" s="1"/>
  <c r="AB229" i="1" s="1"/>
  <c r="Q230" i="1"/>
  <c r="V230" i="1" s="1"/>
  <c r="X230" i="1" s="1"/>
  <c r="AB230" i="1" s="1"/>
  <c r="Q231" i="1"/>
  <c r="V231" i="1" s="1"/>
  <c r="Q238" i="1"/>
  <c r="V238" i="1" s="1"/>
  <c r="Q246" i="1"/>
  <c r="V246" i="1" s="1"/>
  <c r="Q257" i="1"/>
  <c r="V257" i="1" s="1"/>
  <c r="Q263" i="1"/>
  <c r="V263" i="1" s="1"/>
  <c r="Q270" i="1"/>
  <c r="V270" i="1" s="1"/>
  <c r="Q279" i="1"/>
  <c r="V279" i="1" s="1"/>
  <c r="V365" i="1"/>
  <c r="V364" i="1" s="1"/>
  <c r="Q366" i="1"/>
  <c r="V366" i="1" s="1"/>
  <c r="V375" i="1"/>
  <c r="V374" i="1" s="1"/>
  <c r="Q376" i="1"/>
  <c r="V376" i="1" s="1"/>
  <c r="X131" i="1"/>
  <c r="AB131" i="1" s="1"/>
  <c r="W129" i="1"/>
  <c r="W134" i="1"/>
  <c r="X138" i="1"/>
  <c r="AB138" i="1" s="1"/>
  <c r="X140" i="1"/>
  <c r="AB140" i="1" s="1"/>
  <c r="W137" i="1"/>
  <c r="W143" i="1"/>
  <c r="W152" i="1"/>
  <c r="W156" i="1"/>
  <c r="X156" i="1" s="1"/>
  <c r="X160" i="1"/>
  <c r="AB160" i="1" s="1"/>
  <c r="W163" i="1"/>
  <c r="X163" i="1" s="1"/>
  <c r="X167" i="1"/>
  <c r="AB167" i="1" s="1"/>
  <c r="W162" i="1"/>
  <c r="V172" i="1"/>
  <c r="X172" i="1" s="1"/>
  <c r="V173" i="1"/>
  <c r="X173" i="1" s="1"/>
  <c r="AB173" i="1" s="1"/>
  <c r="V174" i="1"/>
  <c r="X174" i="1" s="1"/>
  <c r="AB174" i="1" s="1"/>
  <c r="W171" i="1"/>
  <c r="W175" i="1"/>
  <c r="W180" i="1"/>
  <c r="W190" i="1"/>
  <c r="V193" i="1"/>
  <c r="X193" i="1" s="1"/>
  <c r="AB193" i="1" s="1"/>
  <c r="V194" i="1"/>
  <c r="X194" i="1" s="1"/>
  <c r="AB194" i="1" s="1"/>
  <c r="V195" i="1"/>
  <c r="X195" i="1" s="1"/>
  <c r="V196" i="1"/>
  <c r="X196" i="1" s="1"/>
  <c r="AB196" i="1" s="1"/>
  <c r="V197" i="1"/>
  <c r="X197" i="1" s="1"/>
  <c r="AB197" i="1" s="1"/>
  <c r="V198" i="1"/>
  <c r="X198" i="1" s="1"/>
  <c r="AB198" i="1" s="1"/>
  <c r="V199" i="1"/>
  <c r="X199" i="1" s="1"/>
  <c r="AB199" i="1" s="1"/>
  <c r="V200" i="1"/>
  <c r="X200" i="1" s="1"/>
  <c r="AB200" i="1" s="1"/>
  <c r="W192" i="1"/>
  <c r="W201" i="1"/>
  <c r="V202" i="1"/>
  <c r="X202" i="1" s="1"/>
  <c r="AB202" i="1" s="1"/>
  <c r="V203" i="1"/>
  <c r="X203" i="1" s="1"/>
  <c r="AB203" i="1" s="1"/>
  <c r="V204" i="1"/>
  <c r="X204" i="1" s="1"/>
  <c r="AB204" i="1" s="1"/>
  <c r="V205" i="1"/>
  <c r="X205" i="1" s="1"/>
  <c r="AB205" i="1" s="1"/>
  <c r="V206" i="1"/>
  <c r="X206" i="1" s="1"/>
  <c r="AB206" i="1" s="1"/>
  <c r="V207" i="1"/>
  <c r="X207" i="1" s="1"/>
  <c r="AB207" i="1" s="1"/>
  <c r="V208" i="1"/>
  <c r="X208" i="1" s="1"/>
  <c r="AB208" i="1" s="1"/>
  <c r="V210" i="1"/>
  <c r="X210" i="1" s="1"/>
  <c r="AB210" i="1" s="1"/>
  <c r="V211" i="1"/>
  <c r="X211" i="1" s="1"/>
  <c r="AB211" i="1" s="1"/>
  <c r="V212" i="1"/>
  <c r="X212" i="1" s="1"/>
  <c r="AB212" i="1" s="1"/>
  <c r="V213" i="1"/>
  <c r="X213" i="1" s="1"/>
  <c r="AB213" i="1" s="1"/>
  <c r="V214" i="1"/>
  <c r="X214" i="1" s="1"/>
  <c r="AB214" i="1" s="1"/>
  <c r="V215" i="1"/>
  <c r="X215" i="1" s="1"/>
  <c r="AB215" i="1" s="1"/>
  <c r="V216" i="1"/>
  <c r="X216" i="1" s="1"/>
  <c r="AB216" i="1" s="1"/>
  <c r="V217" i="1"/>
  <c r="X217" i="1" s="1"/>
  <c r="AB217" i="1" s="1"/>
  <c r="W209" i="1"/>
  <c r="W218" i="1"/>
  <c r="X224" i="1"/>
  <c r="AB224" i="1" s="1"/>
  <c r="W220" i="1"/>
  <c r="W231" i="1"/>
  <c r="W376" i="1"/>
  <c r="V191" i="1"/>
  <c r="X191" i="1" s="1"/>
  <c r="X190" i="1" s="1"/>
  <c r="AB195" i="1"/>
  <c r="X219" i="1"/>
  <c r="X218" i="1" s="1"/>
  <c r="V232" i="1"/>
  <c r="X232" i="1" s="1"/>
  <c r="V233" i="1"/>
  <c r="X233" i="1" s="1"/>
  <c r="AB233" i="1" s="1"/>
  <c r="V234" i="1"/>
  <c r="X234" i="1" s="1"/>
  <c r="AB234" i="1" s="1"/>
  <c r="V235" i="1"/>
  <c r="X235" i="1" s="1"/>
  <c r="AB235" i="1" s="1"/>
  <c r="V236" i="1"/>
  <c r="X236" i="1" s="1"/>
  <c r="AB236" i="1" s="1"/>
  <c r="V237" i="1"/>
  <c r="X237" i="1" s="1"/>
  <c r="AB237" i="1" s="1"/>
  <c r="AB240" i="1"/>
  <c r="AB244" i="1"/>
  <c r="AB268" i="1"/>
  <c r="AB297" i="1"/>
  <c r="AB301" i="1"/>
  <c r="AB305" i="1"/>
  <c r="AB309" i="1"/>
  <c r="AB313" i="1"/>
  <c r="AB317" i="1"/>
  <c r="AB321" i="1"/>
  <c r="AB325" i="1"/>
  <c r="AB329" i="1"/>
  <c r="AB333" i="1"/>
  <c r="AB337" i="1"/>
  <c r="AB341" i="1"/>
  <c r="AB345" i="1"/>
  <c r="AB349" i="1"/>
  <c r="AB353" i="1"/>
  <c r="X365" i="1"/>
  <c r="X364" i="1" s="1"/>
  <c r="AB364" i="1" s="1"/>
  <c r="AB370" i="1"/>
  <c r="W374" i="1"/>
  <c r="X375" i="1"/>
  <c r="X374" i="1" s="1"/>
  <c r="AB144" i="1"/>
  <c r="AB148" i="1"/>
  <c r="AB153" i="1"/>
  <c r="M220" i="1"/>
  <c r="I220" i="1" s="1"/>
  <c r="L220" i="1"/>
  <c r="K220" i="1"/>
  <c r="O228" i="1"/>
  <c r="O229" i="1"/>
  <c r="O230" i="1"/>
  <c r="N222" i="1"/>
  <c r="N220" i="1" s="1"/>
  <c r="H220" i="1"/>
  <c r="J220" i="1"/>
  <c r="H374" i="1"/>
  <c r="H143" i="1"/>
  <c r="H129" i="1"/>
  <c r="H137" i="1"/>
  <c r="H152" i="1"/>
  <c r="H155" i="1"/>
  <c r="H162" i="1"/>
  <c r="H171" i="1"/>
  <c r="H175" i="1"/>
  <c r="H180" i="1"/>
  <c r="H190" i="1"/>
  <c r="H192" i="1"/>
  <c r="H201" i="1"/>
  <c r="H209" i="1"/>
  <c r="H218" i="1"/>
  <c r="H231" i="1"/>
  <c r="H238" i="1"/>
  <c r="H246" i="1"/>
  <c r="H257" i="1"/>
  <c r="H263" i="1"/>
  <c r="H270" i="1"/>
  <c r="H279" i="1"/>
  <c r="H296" i="1"/>
  <c r="H364" i="1"/>
  <c r="H366" i="1"/>
  <c r="H376" i="1"/>
  <c r="J175" i="1"/>
  <c r="Q175" i="1"/>
  <c r="M175" i="1"/>
  <c r="J296" i="1"/>
  <c r="L296" i="1"/>
  <c r="M296" i="1"/>
  <c r="O296" i="1"/>
  <c r="S364" i="1"/>
  <c r="S374" i="1"/>
  <c r="J374" i="1"/>
  <c r="K374" i="1"/>
  <c r="N374" i="1"/>
  <c r="M374" i="1"/>
  <c r="I374" i="1" s="1"/>
  <c r="Q374" i="1"/>
  <c r="Q222" i="1"/>
  <c r="Q227" i="1"/>
  <c r="Q137" i="1"/>
  <c r="O137" i="1"/>
  <c r="M137" i="1"/>
  <c r="I137" i="1" s="1"/>
  <c r="L137" i="1"/>
  <c r="J137" i="1"/>
  <c r="K296" i="1"/>
  <c r="N296" i="1"/>
  <c r="I296" i="1"/>
  <c r="Q296" i="1" s="1"/>
  <c r="L366" i="1"/>
  <c r="K366" i="1"/>
  <c r="J366" i="1"/>
  <c r="O366" i="1"/>
  <c r="N366" i="1"/>
  <c r="M366" i="1"/>
  <c r="I366" i="1" s="1"/>
  <c r="V377" i="1"/>
  <c r="J376" i="1"/>
  <c r="K376" i="1"/>
  <c r="M376" i="1"/>
  <c r="I376" i="1" s="1"/>
  <c r="N376" i="1"/>
  <c r="O374" i="1"/>
  <c r="L374" i="1"/>
  <c r="L279" i="1"/>
  <c r="K279" i="1"/>
  <c r="J279" i="1"/>
  <c r="O279" i="1"/>
  <c r="L270" i="1"/>
  <c r="K270" i="1"/>
  <c r="L263" i="1"/>
  <c r="K263" i="1"/>
  <c r="J263" i="1"/>
  <c r="N263" i="1"/>
  <c r="M263" i="1"/>
  <c r="I263" i="1" s="1"/>
  <c r="L257" i="1"/>
  <c r="K257" i="1"/>
  <c r="N257" i="1"/>
  <c r="O257" i="1"/>
  <c r="J246" i="1"/>
  <c r="K246" i="1"/>
  <c r="N246" i="1"/>
  <c r="M238" i="1"/>
  <c r="J231" i="1"/>
  <c r="L231" i="1"/>
  <c r="K231" i="1"/>
  <c r="O231" i="1"/>
  <c r="M231" i="1"/>
  <c r="I231" i="1" s="1"/>
  <c r="Q218" i="1"/>
  <c r="O218" i="1"/>
  <c r="M218" i="1"/>
  <c r="L218" i="1"/>
  <c r="J218" i="1"/>
  <c r="N209" i="1"/>
  <c r="O209" i="1"/>
  <c r="K209" i="1"/>
  <c r="J209" i="1"/>
  <c r="L209" i="1"/>
  <c r="J201" i="1"/>
  <c r="L201" i="1"/>
  <c r="O192" i="1"/>
  <c r="N192" i="1"/>
  <c r="J192" i="1"/>
  <c r="L192" i="1"/>
  <c r="K192" i="1"/>
  <c r="M192" i="1"/>
  <c r="I192" i="1" s="1"/>
  <c r="O190" i="1"/>
  <c r="J190" i="1"/>
  <c r="L190" i="1"/>
  <c r="I190" i="1"/>
  <c r="J180" i="1"/>
  <c r="K180" i="1"/>
  <c r="L180" i="1"/>
  <c r="Q180" i="1"/>
  <c r="O180" i="1"/>
  <c r="N180" i="1"/>
  <c r="M180" i="1"/>
  <c r="L175" i="1"/>
  <c r="O175" i="1"/>
  <c r="L171" i="1"/>
  <c r="K171" i="1"/>
  <c r="J171" i="1"/>
  <c r="L162" i="1"/>
  <c r="K162" i="1"/>
  <c r="J162" i="1"/>
  <c r="L155" i="1"/>
  <c r="K155" i="1"/>
  <c r="J155" i="1"/>
  <c r="J152" i="1"/>
  <c r="Q152" i="1"/>
  <c r="O143" i="1"/>
  <c r="N143" i="1"/>
  <c r="M143" i="1"/>
  <c r="J143" i="1"/>
  <c r="Q364" i="1"/>
  <c r="K364" i="1"/>
  <c r="J364" i="1"/>
  <c r="I364" i="1"/>
  <c r="N364" i="1"/>
  <c r="M364" i="1"/>
  <c r="X126" i="1"/>
  <c r="W126" i="1"/>
  <c r="V127" i="1"/>
  <c r="R126" i="1"/>
  <c r="H126" i="1"/>
  <c r="J126" i="1"/>
  <c r="K126" i="1"/>
  <c r="N126" i="1"/>
  <c r="M126" i="1"/>
  <c r="H83" i="1"/>
  <c r="H87" i="1"/>
  <c r="H90" i="1"/>
  <c r="H93" i="1"/>
  <c r="H96" i="1"/>
  <c r="H104" i="1"/>
  <c r="H111" i="1"/>
  <c r="H122" i="1"/>
  <c r="K73" i="1"/>
  <c r="N73" i="1"/>
  <c r="O73" i="1"/>
  <c r="R73" i="1"/>
  <c r="M73" i="1"/>
  <c r="I73" i="1" s="1"/>
  <c r="W122" i="1"/>
  <c r="V122" i="1"/>
  <c r="X125" i="1"/>
  <c r="X124" i="1"/>
  <c r="X123" i="1"/>
  <c r="L122" i="1"/>
  <c r="K122" i="1"/>
  <c r="N122" i="1"/>
  <c r="W111" i="1"/>
  <c r="V111" i="1"/>
  <c r="X121" i="1"/>
  <c r="X119" i="1"/>
  <c r="X118" i="1"/>
  <c r="X117" i="1"/>
  <c r="X116" i="1"/>
  <c r="X115" i="1"/>
  <c r="X114" i="1"/>
  <c r="X113" i="1"/>
  <c r="X112" i="1"/>
  <c r="J111" i="1"/>
  <c r="K111" i="1"/>
  <c r="L111" i="1"/>
  <c r="O111" i="1"/>
  <c r="N111" i="1"/>
  <c r="R111" i="1"/>
  <c r="M111" i="1"/>
  <c r="V104" i="1"/>
  <c r="X97" i="1"/>
  <c r="X98" i="1"/>
  <c r="X103" i="1"/>
  <c r="L96" i="1"/>
  <c r="K96" i="1"/>
  <c r="J96" i="1"/>
  <c r="V93" i="1"/>
  <c r="X95" i="1"/>
  <c r="M93" i="1"/>
  <c r="L93" i="1"/>
  <c r="R90" i="1"/>
  <c r="O90" i="1"/>
  <c r="L90" i="1"/>
  <c r="J90" i="1"/>
  <c r="X89" i="1"/>
  <c r="V88" i="1"/>
  <c r="V87" i="1" s="1"/>
  <c r="K87" i="1"/>
  <c r="J87" i="1"/>
  <c r="N87" i="1"/>
  <c r="R87" i="1"/>
  <c r="R51" i="1"/>
  <c r="R49" i="1"/>
  <c r="R47" i="1"/>
  <c r="M47" i="1"/>
  <c r="R42" i="1"/>
  <c r="R38" i="1"/>
  <c r="R35" i="1"/>
  <c r="R33" i="1"/>
  <c r="R30" i="1"/>
  <c r="R28" i="1"/>
  <c r="V28" i="1" s="1"/>
  <c r="R26" i="1"/>
  <c r="R23" i="1"/>
  <c r="R19" i="1"/>
  <c r="R16" i="1"/>
  <c r="R12" i="1"/>
  <c r="O51" i="1"/>
  <c r="O49" i="1"/>
  <c r="O47" i="1"/>
  <c r="O42" i="1"/>
  <c r="O35" i="1"/>
  <c r="O33" i="1"/>
  <c r="O30" i="1"/>
  <c r="O28" i="1"/>
  <c r="O26" i="1"/>
  <c r="O23" i="1"/>
  <c r="O19" i="1"/>
  <c r="O16" i="1"/>
  <c r="O12" i="1"/>
  <c r="N42" i="1"/>
  <c r="N38" i="1"/>
  <c r="N19" i="1"/>
  <c r="M51" i="1"/>
  <c r="M42" i="1"/>
  <c r="M38" i="1"/>
  <c r="M35" i="1"/>
  <c r="M33" i="1"/>
  <c r="M30" i="1"/>
  <c r="M28" i="1"/>
  <c r="M26" i="1"/>
  <c r="M23" i="1"/>
  <c r="M19" i="1"/>
  <c r="M16" i="1"/>
  <c r="M12" i="1"/>
  <c r="J12" i="1"/>
  <c r="J28" i="1"/>
  <c r="L83" i="1"/>
  <c r="J83" i="1"/>
  <c r="K83" i="1"/>
  <c r="O83" i="1"/>
  <c r="V84" i="1"/>
  <c r="W84" i="1" s="1"/>
  <c r="X84" i="1" s="1"/>
  <c r="V75" i="1"/>
  <c r="W75" i="1" s="1"/>
  <c r="X75" i="1" s="1"/>
  <c r="V82" i="1"/>
  <c r="X82" i="1" s="1"/>
  <c r="V76" i="1"/>
  <c r="W76" i="1" s="1"/>
  <c r="X76" i="1" s="1"/>
  <c r="V80" i="1"/>
  <c r="W80" i="1" s="1"/>
  <c r="X80" i="1" s="1"/>
  <c r="V79" i="1"/>
  <c r="W79" i="1" s="1"/>
  <c r="X79" i="1" s="1"/>
  <c r="V78" i="1"/>
  <c r="W78" i="1" s="1"/>
  <c r="V77" i="1"/>
  <c r="W77" i="1" s="1"/>
  <c r="X77" i="1" s="1"/>
  <c r="W74" i="1"/>
  <c r="H70" i="1"/>
  <c r="V54" i="1"/>
  <c r="V70" i="1"/>
  <c r="W71" i="1"/>
  <c r="W70" i="1" s="1"/>
  <c r="W60" i="1"/>
  <c r="X60" i="1" s="1"/>
  <c r="W59" i="1"/>
  <c r="X59" i="1" s="1"/>
  <c r="W58" i="1"/>
  <c r="X58" i="1" s="1"/>
  <c r="W57" i="1"/>
  <c r="X57" i="1" s="1"/>
  <c r="W56" i="1"/>
  <c r="X56" i="1" s="1"/>
  <c r="W55" i="1"/>
  <c r="X55" i="1" s="1"/>
  <c r="R54" i="1"/>
  <c r="R53" i="1" s="1"/>
  <c r="O54" i="1"/>
  <c r="O53" i="1" s="1"/>
  <c r="L54" i="1"/>
  <c r="L53" i="1" s="1"/>
  <c r="J54" i="1"/>
  <c r="J53" i="1" s="1"/>
  <c r="V27" i="1"/>
  <c r="V26" i="1" s="1"/>
  <c r="W26" i="1" s="1"/>
  <c r="H51" i="1"/>
  <c r="H49" i="1"/>
  <c r="H47" i="1"/>
  <c r="H42" i="1"/>
  <c r="H38" i="1"/>
  <c r="H35" i="1"/>
  <c r="H33" i="1"/>
  <c r="H30" i="1"/>
  <c r="H28" i="1"/>
  <c r="H26" i="1"/>
  <c r="H23" i="1"/>
  <c r="H19" i="1"/>
  <c r="H16" i="1"/>
  <c r="H12" i="1"/>
  <c r="J33" i="1"/>
  <c r="J51" i="1"/>
  <c r="J49" i="1"/>
  <c r="J47" i="1"/>
  <c r="J42" i="1"/>
  <c r="J38" i="1"/>
  <c r="J35" i="1"/>
  <c r="J30" i="1"/>
  <c r="J26" i="1"/>
  <c r="J23" i="1"/>
  <c r="J19" i="1"/>
  <c r="J16" i="1"/>
  <c r="O263" i="1"/>
  <c r="M201" i="1"/>
  <c r="O201" i="1"/>
  <c r="Q155" i="1"/>
  <c r="M152" i="1"/>
  <c r="Q143" i="1"/>
  <c r="Q134" i="1"/>
  <c r="Q129" i="1"/>
  <c r="W110" i="1"/>
  <c r="X110" i="1" s="1"/>
  <c r="W109" i="1"/>
  <c r="X109" i="1" s="1"/>
  <c r="W108" i="1"/>
  <c r="X108" i="1" s="1"/>
  <c r="W107" i="1"/>
  <c r="X107" i="1" s="1"/>
  <c r="W105" i="1"/>
  <c r="X105" i="1" s="1"/>
  <c r="W94" i="1"/>
  <c r="W93" i="1" s="1"/>
  <c r="W92" i="1"/>
  <c r="X92" i="1" s="1"/>
  <c r="W91" i="1"/>
  <c r="X91" i="1" s="1"/>
  <c r="W88" i="1"/>
  <c r="W87" i="1" s="1"/>
  <c r="W86" i="1"/>
  <c r="X86" i="1" s="1"/>
  <c r="W85" i="1"/>
  <c r="X85" i="1" s="1"/>
  <c r="W81" i="1"/>
  <c r="X81" i="1" s="1"/>
  <c r="V96" i="1"/>
  <c r="V90" i="1"/>
  <c r="V74" i="1"/>
  <c r="X74" i="1" s="1"/>
  <c r="N171" i="1"/>
  <c r="N162" i="1"/>
  <c r="N155" i="1"/>
  <c r="O152" i="1"/>
  <c r="M155" i="1"/>
  <c r="I155" i="1" s="1"/>
  <c r="I53" i="1"/>
  <c r="I11" i="1"/>
  <c r="O134" i="1"/>
  <c r="M134" i="1"/>
  <c r="M209" i="1"/>
  <c r="I209" i="1" s="1"/>
  <c r="V42" i="1"/>
  <c r="H61" i="1"/>
  <c r="M279" i="1"/>
  <c r="M257" i="1"/>
  <c r="M246" i="1"/>
  <c r="I246" i="1" s="1"/>
  <c r="M96" i="1"/>
  <c r="M61" i="1"/>
  <c r="M270" i="1"/>
  <c r="I270" i="1" s="1"/>
  <c r="M171" i="1"/>
  <c r="M162" i="1"/>
  <c r="M129" i="1"/>
  <c r="M122" i="1"/>
  <c r="I122" i="1" s="1"/>
  <c r="M104" i="1"/>
  <c r="I104" i="1" s="1"/>
  <c r="M90" i="1"/>
  <c r="M87" i="1"/>
  <c r="I87" i="1" s="1"/>
  <c r="M83" i="1"/>
  <c r="I83" i="1" s="1"/>
  <c r="C51" i="2"/>
  <c r="R122" i="1"/>
  <c r="O122" i="1"/>
  <c r="R104" i="1"/>
  <c r="O104" i="1"/>
  <c r="R96" i="1"/>
  <c r="O96" i="1"/>
  <c r="N96" i="1"/>
  <c r="R93" i="1"/>
  <c r="O93" i="1"/>
  <c r="R83" i="1"/>
  <c r="N83" i="1"/>
  <c r="N279" i="1"/>
  <c r="V51" i="1"/>
  <c r="V49" i="1"/>
  <c r="O270" i="1"/>
  <c r="N270" i="1"/>
  <c r="J257" i="1"/>
  <c r="O238" i="1"/>
  <c r="N238" i="1"/>
  <c r="N231" i="1"/>
  <c r="O171" i="1"/>
  <c r="Q162" i="1"/>
  <c r="O162" i="1"/>
  <c r="O155" i="1"/>
  <c r="V69" i="1"/>
  <c r="W69" i="1" s="1"/>
  <c r="X69" i="1" s="1"/>
  <c r="H54" i="1"/>
  <c r="L11" i="1"/>
  <c r="K11" i="1"/>
  <c r="M54" i="1"/>
  <c r="V47" i="1"/>
  <c r="W47" i="1" s="1"/>
  <c r="X47" i="1" s="1"/>
  <c r="V37" i="1"/>
  <c r="V35" i="1" s="1"/>
  <c r="V25" i="1"/>
  <c r="V23" i="1" s="1"/>
  <c r="X101" i="1"/>
  <c r="W62" i="1"/>
  <c r="X62" i="1" s="1"/>
  <c r="W63" i="1"/>
  <c r="X63" i="1" s="1"/>
  <c r="W64" i="1"/>
  <c r="X64" i="1" s="1"/>
  <c r="V65" i="1"/>
  <c r="X65" i="1" s="1"/>
  <c r="W66" i="1"/>
  <c r="X66" i="1" s="1"/>
  <c r="W67" i="1"/>
  <c r="X67" i="1" s="1"/>
  <c r="V68" i="1"/>
  <c r="W68" i="1" s="1"/>
  <c r="X106" i="1"/>
  <c r="W50" i="1"/>
  <c r="X50" i="1" s="1"/>
  <c r="X49" i="1" s="1"/>
  <c r="W48" i="1"/>
  <c r="X48" i="1" s="1"/>
  <c r="W43" i="1"/>
  <c r="X43" i="1" s="1"/>
  <c r="W44" i="1"/>
  <c r="X44" i="1" s="1"/>
  <c r="W46" i="1"/>
  <c r="X46" i="1" s="1"/>
  <c r="V39" i="1"/>
  <c r="W39" i="1" s="1"/>
  <c r="X39" i="1" s="1"/>
  <c r="V40" i="1"/>
  <c r="W40" i="1" s="1"/>
  <c r="X40" i="1" s="1"/>
  <c r="V41" i="1"/>
  <c r="W41" i="1" s="1"/>
  <c r="W36" i="1"/>
  <c r="X36" i="1" s="1"/>
  <c r="V34" i="1"/>
  <c r="V33" i="1" s="1"/>
  <c r="W33" i="1" s="1"/>
  <c r="X33" i="1" s="1"/>
  <c r="V32" i="1"/>
  <c r="V30" i="1" s="1"/>
  <c r="W31" i="1"/>
  <c r="X31" i="1" s="1"/>
  <c r="V29" i="1"/>
  <c r="W29" i="1" s="1"/>
  <c r="X29" i="1" s="1"/>
  <c r="V20" i="1"/>
  <c r="W20" i="1" s="1"/>
  <c r="V21" i="1"/>
  <c r="W21" i="1" s="1"/>
  <c r="X21" i="1" s="1"/>
  <c r="V22" i="1"/>
  <c r="W22" i="1" s="1"/>
  <c r="X22" i="1" s="1"/>
  <c r="V17" i="1"/>
  <c r="W17" i="1" s="1"/>
  <c r="V18" i="1"/>
  <c r="W18" i="1" s="1"/>
  <c r="V14" i="1"/>
  <c r="W14" i="1" s="1"/>
  <c r="V15" i="1"/>
  <c r="W15" i="1" s="1"/>
  <c r="X15" i="1" s="1"/>
  <c r="V13" i="1"/>
  <c r="B83" i="1"/>
  <c r="B87" i="1" s="1"/>
  <c r="B90" i="1" s="1"/>
  <c r="B93" i="1" s="1"/>
  <c r="B96" i="1" s="1"/>
  <c r="B104" i="1" s="1"/>
  <c r="B111" i="1" s="1"/>
  <c r="B134" i="1"/>
  <c r="B137" i="1" s="1"/>
  <c r="B143" i="1" s="1"/>
  <c r="B152" i="1" s="1"/>
  <c r="W45" i="1"/>
  <c r="W52" i="1"/>
  <c r="X52" i="1" s="1"/>
  <c r="X51" i="1" s="1"/>
  <c r="W96" i="1"/>
  <c r="X99" i="1"/>
  <c r="X102" i="1"/>
  <c r="X100" i="1"/>
  <c r="I238" i="1"/>
  <c r="I171" i="1"/>
  <c r="I152" i="1"/>
  <c r="W25" i="1"/>
  <c r="W23" i="1" s="1"/>
  <c r="I162" i="1"/>
  <c r="I175" i="1"/>
  <c r="X377" i="1"/>
  <c r="AB377" i="1" s="1"/>
  <c r="AB272" i="1" l="1"/>
  <c r="K1" i="1"/>
  <c r="AB156" i="1"/>
  <c r="W155" i="1"/>
  <c r="M11" i="1"/>
  <c r="M72" i="1"/>
  <c r="X122" i="1"/>
  <c r="O72" i="1"/>
  <c r="M128" i="1"/>
  <c r="V83" i="1"/>
  <c r="W54" i="1"/>
  <c r="W37" i="1"/>
  <c r="X37" i="1" s="1"/>
  <c r="X376" i="1"/>
  <c r="AB376" i="1" s="1"/>
  <c r="X88" i="1"/>
  <c r="W34" i="1"/>
  <c r="X34" i="1" s="1"/>
  <c r="W104" i="1"/>
  <c r="V19" i="1"/>
  <c r="X71" i="1"/>
  <c r="X70" i="1" s="1"/>
  <c r="V12" i="1"/>
  <c r="H53" i="1"/>
  <c r="AB275" i="1"/>
  <c r="AB260" i="1"/>
  <c r="R72" i="1"/>
  <c r="O11" i="1"/>
  <c r="N72" i="1"/>
  <c r="X87" i="1"/>
  <c r="W27" i="1"/>
  <c r="X27" i="1" s="1"/>
  <c r="X26" i="1" s="1"/>
  <c r="V126" i="1"/>
  <c r="W49" i="1"/>
  <c r="V61" i="1"/>
  <c r="V53" i="1" s="1"/>
  <c r="J11" i="1"/>
  <c r="J72" i="1"/>
  <c r="N11" i="1"/>
  <c r="L72" i="1"/>
  <c r="W32" i="1"/>
  <c r="W30" i="1" s="1"/>
  <c r="V16" i="1"/>
  <c r="W13" i="1"/>
  <c r="X13" i="1" s="1"/>
  <c r="AB190" i="1"/>
  <c r="N128" i="1"/>
  <c r="X96" i="1"/>
  <c r="K72" i="1"/>
  <c r="K128" i="1"/>
  <c r="L128" i="1"/>
  <c r="X175" i="1"/>
  <c r="AB175" i="1" s="1"/>
  <c r="W83" i="1"/>
  <c r="X17" i="1"/>
  <c r="X94" i="1"/>
  <c r="X93" i="1" s="1"/>
  <c r="W42" i="1"/>
  <c r="V38" i="1"/>
  <c r="V73" i="1"/>
  <c r="V72" i="1" s="1"/>
  <c r="W51" i="1"/>
  <c r="W90" i="1"/>
  <c r="M53" i="1"/>
  <c r="X111" i="1"/>
  <c r="AB191" i="1"/>
  <c r="AB163" i="1"/>
  <c r="X162" i="1"/>
  <c r="AB162" i="1" s="1"/>
  <c r="AB219" i="1"/>
  <c r="J128" i="1"/>
  <c r="V137" i="1"/>
  <c r="X139" i="1"/>
  <c r="AB139" i="1" s="1"/>
  <c r="X276" i="1"/>
  <c r="AB276" i="1" s="1"/>
  <c r="X143" i="1"/>
  <c r="AB143" i="1" s="1"/>
  <c r="V152" i="1"/>
  <c r="V143" i="1"/>
  <c r="V134" i="1"/>
  <c r="V129" i="1"/>
  <c r="X152" i="1"/>
  <c r="AB152" i="1" s="1"/>
  <c r="H72" i="1"/>
  <c r="X20" i="1"/>
  <c r="X19" i="1" s="1"/>
  <c r="W19" i="1"/>
  <c r="X25" i="1"/>
  <c r="X23" i="1" s="1"/>
  <c r="Q220" i="1"/>
  <c r="Q128" i="1" s="1"/>
  <c r="S128" i="1"/>
  <c r="H128" i="1"/>
  <c r="AB375" i="1"/>
  <c r="AB218" i="1"/>
  <c r="X35" i="1"/>
  <c r="V155" i="1"/>
  <c r="W28" i="1"/>
  <c r="X28" i="1" s="1"/>
  <c r="X273" i="1"/>
  <c r="AB273" i="1" s="1"/>
  <c r="X90" i="1"/>
  <c r="X83" i="1"/>
  <c r="X104" i="1"/>
  <c r="H11" i="1"/>
  <c r="V175" i="1"/>
  <c r="W257" i="1"/>
  <c r="V180" i="1"/>
  <c r="V162" i="1"/>
  <c r="X18" i="1"/>
  <c r="W16" i="1"/>
  <c r="X14" i="1"/>
  <c r="X42" i="1"/>
  <c r="I72" i="1"/>
  <c r="X271" i="1"/>
  <c r="AB271" i="1" s="1"/>
  <c r="AB374" i="1"/>
  <c r="X134" i="1"/>
  <c r="AB134" i="1" s="1"/>
  <c r="X296" i="1"/>
  <c r="AB296" i="1" s="1"/>
  <c r="O220" i="1"/>
  <c r="O128" i="1" s="1"/>
  <c r="X201" i="1"/>
  <c r="AB201" i="1" s="1"/>
  <c r="X180" i="1"/>
  <c r="AB180" i="1" s="1"/>
  <c r="X155" i="1"/>
  <c r="AB155" i="1" s="1"/>
  <c r="X129" i="1"/>
  <c r="AB129" i="1" s="1"/>
  <c r="V296" i="1"/>
  <c r="X279" i="1"/>
  <c r="AB279" i="1" s="1"/>
  <c r="X41" i="1"/>
  <c r="X38" i="1" s="1"/>
  <c r="W38" i="1"/>
  <c r="X54" i="1"/>
  <c r="I128" i="1"/>
  <c r="X68" i="1"/>
  <c r="W61" i="1"/>
  <c r="X61" i="1"/>
  <c r="X78" i="1"/>
  <c r="X73" i="1" s="1"/>
  <c r="W73" i="1"/>
  <c r="X231" i="1"/>
  <c r="AB231" i="1" s="1"/>
  <c r="AB232" i="1"/>
  <c r="AB365" i="1"/>
  <c r="X209" i="1"/>
  <c r="AB209" i="1" s="1"/>
  <c r="X192" i="1"/>
  <c r="AB192" i="1" s="1"/>
  <c r="V220" i="1"/>
  <c r="X228" i="1"/>
  <c r="AB228" i="1" s="1"/>
  <c r="X263" i="1"/>
  <c r="AB263" i="1" s="1"/>
  <c r="X220" i="1"/>
  <c r="AB220" i="1" s="1"/>
  <c r="X171" i="1"/>
  <c r="AB172" i="1"/>
  <c r="X238" i="1"/>
  <c r="AB238" i="1" s="1"/>
  <c r="X248" i="1"/>
  <c r="AB248" i="1" s="1"/>
  <c r="W246" i="1"/>
  <c r="X366" i="1"/>
  <c r="AB366" i="1" s="1"/>
  <c r="X258" i="1"/>
  <c r="W270" i="1"/>
  <c r="V11" i="1" l="1"/>
  <c r="W53" i="1"/>
  <c r="W72" i="1"/>
  <c r="X12" i="1"/>
  <c r="V128" i="1"/>
  <c r="X72" i="1"/>
  <c r="W35" i="1"/>
  <c r="R11" i="1"/>
  <c r="X270" i="1"/>
  <c r="AB270" i="1" s="1"/>
  <c r="W12" i="1"/>
  <c r="X16" i="1"/>
  <c r="X32" i="1"/>
  <c r="X30" i="1" s="1"/>
  <c r="Z11" i="1"/>
  <c r="X137" i="1"/>
  <c r="AB137" i="1" s="1"/>
  <c r="X257" i="1"/>
  <c r="AB257" i="1" s="1"/>
  <c r="AB258" i="1"/>
  <c r="W128" i="1"/>
  <c r="X53" i="1"/>
  <c r="AB171" i="1"/>
  <c r="X246" i="1"/>
  <c r="AB246" i="1" s="1"/>
  <c r="W11" i="1" l="1"/>
  <c r="X11" i="1"/>
  <c r="Z12" i="1"/>
  <c r="Z13" i="1"/>
</calcChain>
</file>

<file path=xl/sharedStrings.xml><?xml version="1.0" encoding="utf-8"?>
<sst xmlns="http://schemas.openxmlformats.org/spreadsheetml/2006/main" count="433" uniqueCount="409">
  <si>
    <t>№ п/п</t>
  </si>
  <si>
    <t>Документ,
подтверждающий
признание МКД
аварийным</t>
  </si>
  <si>
    <t>чел.</t>
  </si>
  <si>
    <t>кв.м</t>
  </si>
  <si>
    <t>Количество расселяемых жилых
помещений</t>
  </si>
  <si>
    <t>ед.</t>
  </si>
  <si>
    <t>в том числе</t>
  </si>
  <si>
    <t>Расселяемая площадь жилых
помещений</t>
  </si>
  <si>
    <t xml:space="preserve">
</t>
  </si>
  <si>
    <t xml:space="preserve">
</t>
  </si>
  <si>
    <t>номер</t>
  </si>
  <si>
    <t>дата</t>
  </si>
  <si>
    <t>всего</t>
  </si>
  <si>
    <t>частная
собственность</t>
  </si>
  <si>
    <t>муниципальная
собственность</t>
  </si>
  <si>
    <t>Число жителей, планируемых
 к переселению</t>
  </si>
  <si>
    <t>Перечень объектов, подлежащих расселению с 2019-2025 годы:</t>
  </si>
  <si>
    <t>Общая площадь многоквартирного дома</t>
  </si>
  <si>
    <t>Планируемая дата окончания переселения</t>
  </si>
  <si>
    <t>Строительство домов</t>
  </si>
  <si>
    <t>Стоимость переселения граждан</t>
  </si>
  <si>
    <t>в том числе:</t>
  </si>
  <si>
    <t>федеральный бюджет (средства Фонда)</t>
  </si>
  <si>
    <t>бюджет Вологодской области</t>
  </si>
  <si>
    <t>руб.</t>
  </si>
  <si>
    <t>Планируемая дата сноса</t>
  </si>
  <si>
    <t>на расселение которых направлены средства областной адресной программы № 8 переселение граждан из аварийного  жилищного фонда в муниципальных образованиях "Вологодской области" на 2019-2025 годы,</t>
  </si>
  <si>
    <t>Приобретение жилых помещений у застройщиков и (или) лиц, не являющихся застройщиками</t>
  </si>
  <si>
    <t>Выкуп жилых помещений у собственников</t>
  </si>
  <si>
    <t>Дома, в отношении которых приняты постановления Администрации города Вологды об изъятии земельного участка и жилых помещений ****</t>
  </si>
  <si>
    <t>Дома, в отношении которых заключены договоры о развития застроенной территории **</t>
  </si>
  <si>
    <t xml:space="preserve"> Всего по этапу 2020-2021 годы (2 этап)</t>
  </si>
  <si>
    <t>д. Марковское, ул. Осинки, д. 3</t>
  </si>
  <si>
    <t>д. Марковское, ул. Центральная, д. 9</t>
  </si>
  <si>
    <t>д. Марковское, ул. Южная, д. 3</t>
  </si>
  <si>
    <t>д. Марковское, ул. Южная, д. 7</t>
  </si>
  <si>
    <t>д. Нестерово, д. 49</t>
  </si>
  <si>
    <t>д. Тырыково, д. 10</t>
  </si>
  <si>
    <t>д. Замошье, ул. Мира, д. 18</t>
  </si>
  <si>
    <t>д. Замошье, ул. Мира, д. 20</t>
  </si>
  <si>
    <t>д. Замошье, ул. Школьная, д. 4</t>
  </si>
  <si>
    <t>г. Кадников, ул. Красная, д. 5</t>
  </si>
  <si>
    <t>г. Кадников, ул. Красная, д. 35</t>
  </si>
  <si>
    <t>№ 266</t>
  </si>
  <si>
    <t>№ 303</t>
  </si>
  <si>
    <t>№ 213</t>
  </si>
  <si>
    <t>Всего по этапу 2021-2022 годы  (3 этап)</t>
  </si>
  <si>
    <t>г. Сокол, ул. Артиллерийская, д. 8</t>
  </si>
  <si>
    <t>Всего по этапу 2022-2023 годы  ( 4 этап)</t>
  </si>
  <si>
    <t>г. Сокол, ул. Комсомольская, д. 3</t>
  </si>
  <si>
    <t>г. Сокол, ул. Новая, д. 14</t>
  </si>
  <si>
    <t>г. Сокол, ул. Зеленая, д. 20</t>
  </si>
  <si>
    <t>г. Сокол, ул. Калинина, д. 4</t>
  </si>
  <si>
    <t>г. Сокол, ул. Калинина, д. 55</t>
  </si>
  <si>
    <t>г. Сокол, ул. Некрасова, д. 46</t>
  </si>
  <si>
    <t>г. Сокол, ул. Добролюбова, д. 11</t>
  </si>
  <si>
    <t>г. Сокол, ул. Западная, д. 7, лит. а</t>
  </si>
  <si>
    <t>г. Сокол, пер. Средний, д. 14</t>
  </si>
  <si>
    <t>г. Сокол, ул. Литейная, д. 18</t>
  </si>
  <si>
    <t>г. Сокол, ул. Литейная, д. 16</t>
  </si>
  <si>
    <t>г. Сокол, ул. Беднякова, д. 20</t>
  </si>
  <si>
    <t>г. Сокол, ул. Новая, д. 10</t>
  </si>
  <si>
    <t>г. Сокол, пер. Станционный, д. 5, лит. а</t>
  </si>
  <si>
    <t>г. Сокол, ул. Некрасова, д. 42</t>
  </si>
  <si>
    <t>г. Сокол, ул. Некрасова, д. 44</t>
  </si>
  <si>
    <t>Всего по этапу 2023-2024 годы  ( 5 этап)</t>
  </si>
  <si>
    <t>г. Сокол, ул. Литейная, д. 27</t>
  </si>
  <si>
    <t>г. Сокол, ул. Новая, д. 22</t>
  </si>
  <si>
    <t>г. Сокол, ул. Возрождения, д. 32</t>
  </si>
  <si>
    <t>г. Сокол, ул. Фрунзе, д. 7</t>
  </si>
  <si>
    <t>г. Сокол, ул. Артиллерийская, д. 55</t>
  </si>
  <si>
    <t>г. Сокол, ул. Добролюбова, д. 7</t>
  </si>
  <si>
    <t>г. Сокол, ул. Интернатная, д. 24</t>
  </si>
  <si>
    <t>г. Сокол, ул. Октябрьская, д. 10</t>
  </si>
  <si>
    <t>г. Сокол, ул. Свердловская, д. 1</t>
  </si>
  <si>
    <t>г. Сокол, ул. Беднякова, д. 37</t>
  </si>
  <si>
    <t>г. Сокол, ул. Интернатная, д. 13</t>
  </si>
  <si>
    <t>г. Сокол, ул. Беднякова, д. 15</t>
  </si>
  <si>
    <t>г. Сокол, ул. Молодежная, д. 16</t>
  </si>
  <si>
    <t>г. Сокол, ул. Заводская, д. 10</t>
  </si>
  <si>
    <t>г. Сокол, ул. Клубная, д. 4</t>
  </si>
  <si>
    <t>г. Сокол, ул. Беднякова, д. 13</t>
  </si>
  <si>
    <t>г. Сокол, ул. Советская, д. 38</t>
  </si>
  <si>
    <t>бюджет Сокольского района</t>
  </si>
  <si>
    <t>д. Марковское, ул. Осинки, д. 3, кв. 1</t>
  </si>
  <si>
    <t>д. Марковское, ул. Осинки, д. 3, кв.2</t>
  </si>
  <si>
    <t>д. Марковское, ул. Осинки, д. 3, кв.3</t>
  </si>
  <si>
    <t>д. Марковское, ул. Центральная, д. 9, кв.1</t>
  </si>
  <si>
    <t>д. Марковское, ул. Центральная, д. 9, кв.2</t>
  </si>
  <si>
    <t>д. Марковское, ул. Южная, д. 3, кв.1</t>
  </si>
  <si>
    <t>д. Марковское, ул. Южная, д. 3, кв.3</t>
  </si>
  <si>
    <t>д. Марковское, ул. Южная, д. 3, кв.4</t>
  </si>
  <si>
    <t>д. Марковское, ул. Южная, д. 7, кв.1</t>
  </si>
  <si>
    <t>д. Марковское, ул. Южная, д. 7, кв.2</t>
  </si>
  <si>
    <t>д. Нестерово, д. 49, кв.2</t>
  </si>
  <si>
    <t>д. Тырыково, д. 10, кв.2</t>
  </si>
  <si>
    <t>д. Замошье, ул. Мира, д. 18, кв.1</t>
  </si>
  <si>
    <t>д. Замошье, ул. Мира, д. 18, кв.2</t>
  </si>
  <si>
    <t>д. Замошье, ул. Мира, д. 20, кв.1</t>
  </si>
  <si>
    <t>д. Замошье, ул. Мира, д. 20, кв.2</t>
  </si>
  <si>
    <t>д. Замошье, ул. Школьная, д. 4, кв.1</t>
  </si>
  <si>
    <t>д. Замошье, ул. Школьная, д. 4, кв.2</t>
  </si>
  <si>
    <t>г. Кадников, ул. Красная, д. 5, кв.1</t>
  </si>
  <si>
    <t>г. Кадников, ул. Красная, д. 5, кв.2</t>
  </si>
  <si>
    <t>г. Кадников, ул. Красная, д. 5, кв.3</t>
  </si>
  <si>
    <t>г. Кадников, ул. Красная, д. 35, кв.1</t>
  </si>
  <si>
    <t>г. Кадников, ул. Красная, д. 35, кв.2</t>
  </si>
  <si>
    <t>г. Кадников, ул. Красная, д. 35, кв.4</t>
  </si>
  <si>
    <t>г. Кадников, ул. Красная, д. 35, кв.5</t>
  </si>
  <si>
    <t>г. Сокол, ул. Свердловская, д. 4, лит. Б, кв.3</t>
  </si>
  <si>
    <t>г. Сокол, ул. Свердловская, д. 4, лит. Б, кв.4</t>
  </si>
  <si>
    <t>г. Сокол, ул. Свердловская, д. 4, лит. Б, кв.5</t>
  </si>
  <si>
    <t>г. Сокол, ул. Свердловская, д. 4, лит. Б, кв.6</t>
  </si>
  <si>
    <t>г. Сокол, ул. Свердловская, д. 4, лит. Б, кв.7</t>
  </si>
  <si>
    <t>г. Сокол, ул. Свердловская, д. 4, лит. Б, кв.8</t>
  </si>
  <si>
    <t>г. Сокол, ул. Артиллерийская, д. 8, кв.10</t>
  </si>
  <si>
    <t>г. Сокол, ул. Артиллерийская, д. 8, кв.11</t>
  </si>
  <si>
    <t>г. Сокол, ул. Артиллерийская, д. 8, кв.2</t>
  </si>
  <si>
    <t>г. Сокол, ул. Артиллерийская, д. 8, кв.5</t>
  </si>
  <si>
    <t>г. Сокол, ул. Артиллерийская, д. 8, кв.6</t>
  </si>
  <si>
    <t>г. Сокол, ул. Артиллерийская, д. 8, кв.7</t>
  </si>
  <si>
    <t>г. Сокол, ул. Артиллерийская, д. 8, кв.8</t>
  </si>
  <si>
    <t>г. Сокол, ул. Артиллерийская, д. 8, кв.9</t>
  </si>
  <si>
    <t>г. Сокол, ул. Комсомольская, д. 3, кв.1</t>
  </si>
  <si>
    <t>г. Сокол, ул. Комсомольская, д. 3, кв.2</t>
  </si>
  <si>
    <t>г. Сокол, ул. Комсомольская, д. 3, кв.4</t>
  </si>
  <si>
    <t>г. Сокол, ул. Комсомольская, д. 3, кв.5</t>
  </si>
  <si>
    <t>г. Сокол, ул. Комсомольская, д. 3, кв.8</t>
  </si>
  <si>
    <t>г. Сокол, ул. Комсомольская, д. 3, кв.9</t>
  </si>
  <si>
    <t>г. Сокол, ул. Комсомольская, д. 3, кв.10</t>
  </si>
  <si>
    <t>г. Сокол, ул. Комсомольская, д. 3, кв.11</t>
  </si>
  <si>
    <t>г. Сокол, ул. Комсомольская, д. 3, кв.12</t>
  </si>
  <si>
    <t>г. Сокол, ул. Новая, д. 14, кв.1</t>
  </si>
  <si>
    <t>г. Сокол, ул. Новая, д. 14, кв.2</t>
  </si>
  <si>
    <t>г. Сокол, ул. Новая, д. 14, кв.3</t>
  </si>
  <si>
    <t>г. Сокол, ул. Зеленая, д. 20, кв.1</t>
  </si>
  <si>
    <t>г. Сокол, ул. Зеленая, д. 20, кв.2</t>
  </si>
  <si>
    <t>г. Сокол, ул. Калинина, д. 4, кв.1</t>
  </si>
  <si>
    <t>г. Сокол, ул. Калинина, д. 4, кв.2</t>
  </si>
  <si>
    <t>г. Сокол, ул. Калинина, д. 55, кв.1</t>
  </si>
  <si>
    <t>г. Сокол, ул. Калинина, д. 55, кв.2</t>
  </si>
  <si>
    <t>г. Сокол, ул. Некрасова, д. 46, кв.1</t>
  </si>
  <si>
    <t>г. Сокол, ул. Некрасова, д. 46, кв.2</t>
  </si>
  <si>
    <t>г. Сокол, ул. Некрасова, д. 46, кв.3</t>
  </si>
  <si>
    <t>г. Сокол, ул. Некрасова, д. 46, кв.4</t>
  </si>
  <si>
    <t>г. Сокол, ул. Некрасова, д. 46, кв.5</t>
  </si>
  <si>
    <t>г. Сокол, ул. Некрасова, д. 46, кв.6</t>
  </si>
  <si>
    <t>г. Сокол, ул. Некрасова, д. 46, кв.7</t>
  </si>
  <si>
    <t>г. Сокол, ул. Некрасова, д. 46, кв.8</t>
  </si>
  <si>
    <t>г. Сокол, ул. Добролюбова, д. 11, кв.1</t>
  </si>
  <si>
    <t>г. Сокол, ул. Добролюбова, д. 11, кв.2</t>
  </si>
  <si>
    <t>г. Сокол, ул. Добролюбова, д. 11, кв.3</t>
  </si>
  <si>
    <t>г. Сокол, ул. Добролюбова, д. 11, кв.4</t>
  </si>
  <si>
    <t>г. Сокол, ул. Добролюбова, д. 11, кв.5</t>
  </si>
  <si>
    <t>г. Сокол, ул. Добролюбова, д. 11, кв.6</t>
  </si>
  <si>
    <t>г. Сокол, ул. Западная, д. 7, лит. А, кв. 2</t>
  </si>
  <si>
    <t>г. Сокол, ул. Западная, д. 7, лит. А, кв. 3</t>
  </si>
  <si>
    <t>г. Сокол, ул. Западная, д. 7, лит. А, кв. 4</t>
  </si>
  <si>
    <t>г. Сокол, ул. Западная, д. 7, лит. А, кв. 5</t>
  </si>
  <si>
    <t>г. Сокол, ул. Западная, д. 7, лит. А, кв. 6</t>
  </si>
  <si>
    <t>г. Сокол, ул. Западная, д. 7, лит. А, кв. 7</t>
  </si>
  <si>
    <t>г. Сокол, ул. Западная, д. 7, лит. А, кв. 8</t>
  </si>
  <si>
    <t>г. Сокол, ул. Западная, д. 7, лит. А, кв. 9</t>
  </si>
  <si>
    <t>г. Сокол, ул. Западная, д. 7, лит. А, кв. 10</t>
  </si>
  <si>
    <t>г. Сокол, ул. Западная, д. 7, лит. А, кв. 12</t>
  </si>
  <si>
    <t>г. Сокол, пер. Средний, д. 14 кв.1</t>
  </si>
  <si>
    <t>г. Сокол, пер. Средний, д. 14 кв.3</t>
  </si>
  <si>
    <t>г. Сокол, пер. Средний, д. 14 кв.4</t>
  </si>
  <si>
    <t>г. Сокол, ул. Литейная, д. 18, кв.1</t>
  </si>
  <si>
    <t>г. Сокол, ул. Литейная, д. 18, кв.2</t>
  </si>
  <si>
    <t>г. Сокол, ул. Литейная, д. 18, кв.3</t>
  </si>
  <si>
    <t>г. Сокол, ул. Литейная, д. 18, кв.4</t>
  </si>
  <si>
    <t>г. Сокол, ул. Литейная, д. 16, кв.1</t>
  </si>
  <si>
    <t>г. Сокол, ул. Литейная, д. 16, кв.3</t>
  </si>
  <si>
    <t>г. Сокол, ул. Беднякова, д. 20, кв.1</t>
  </si>
  <si>
    <t>г. Сокол, ул. Беднякова, д. 20, кв.2</t>
  </si>
  <si>
    <t>г. Сокол, ул. Беднякова, д. 20, кв.11</t>
  </si>
  <si>
    <t>г. Сокол, ул. Беднякова, д. 20, кв.13</t>
  </si>
  <si>
    <t>г. Сокол, ул. Беднякова, д. 20, кв.16</t>
  </si>
  <si>
    <t>г. Сокол, ул. Новая, д. 10, кв.1</t>
  </si>
  <si>
    <t>г. Сокол, ул. Новая, д. 10, кв.2</t>
  </si>
  <si>
    <t>г. Сокол, ул. Новая, д. 10, кв.3</t>
  </si>
  <si>
    <t>г. Сокол, ул. Новая, д. 10, кв.4</t>
  </si>
  <si>
    <t>г. Сокол, ул. Новая, д. 10, кв.5</t>
  </si>
  <si>
    <t>г. Сокол, ул. Новая, д. 10, кв.6</t>
  </si>
  <si>
    <t>г. Сокол, ул. Новая, д. 10, кв.7</t>
  </si>
  <si>
    <t>г. Сокол, ул. Новая, д. 10, кв.8</t>
  </si>
  <si>
    <t>г. Сокол, пер. Станционный, д. 5, лит. а, кв.1</t>
  </si>
  <si>
    <t>г. Сокол, пер. Станционный, д. 5, лит. а, кв.2</t>
  </si>
  <si>
    <t>г. Сокол, ул. Некрасова, д. 42, кв.1</t>
  </si>
  <si>
    <t>г. Сокол, ул. Некрасова, д. 42, кв.2</t>
  </si>
  <si>
    <t>г. Сокол, ул. Некрасова, д. 42, кв.4</t>
  </si>
  <si>
    <t>г. Сокол, ул. Некрасова, д. 42, кв.5</t>
  </si>
  <si>
    <t>г. Сокол, ул. Некрасова, д. 42, кв.6</t>
  </si>
  <si>
    <t>г. Сокол, ул. Некрасова, д. 42, кв.8</t>
  </si>
  <si>
    <t>г. Сокол, ул. Некрасова, д. 44, кв. 1</t>
  </si>
  <si>
    <t>г. Сокол, ул. Некрасова, д. 44, кв. 2</t>
  </si>
  <si>
    <t>г. Сокол, ул. Некрасова, д. 44, кв. 3</t>
  </si>
  <si>
    <t>г. Сокол, ул. Некрасова, д. 44, кв. 4</t>
  </si>
  <si>
    <t>г. Сокол, ул. Некрасова, д. 44, кв. 5</t>
  </si>
  <si>
    <t>г. Сокол, ул. Некрасова, д. 44, кв. 6</t>
  </si>
  <si>
    <t>г. Сокол, ул. Некрасова, д. 44, кв. 7</t>
  </si>
  <si>
    <t>г. Сокол, ул. Некрасова, д. 44, кв. 8</t>
  </si>
  <si>
    <t>г. Сокол, ул. Литейная, д. 27,кв.2</t>
  </si>
  <si>
    <t>г. Сокол, ул. Литейная, д. 27,кв.3</t>
  </si>
  <si>
    <t>г. Сокол, ул. Литейная, д. 27,кв.4</t>
  </si>
  <si>
    <t>г. Сокол, ул. Новая, д. 22, кв.1</t>
  </si>
  <si>
    <t>г. Сокол, ул. Новая, д. 22, кв.4</t>
  </si>
  <si>
    <t>г. Сокол, ул. Новая, д. 22, кв.5</t>
  </si>
  <si>
    <t>г. Сокол, ул. Новая, д. 22, кв.6</t>
  </si>
  <si>
    <t>г. Сокол, ул. Возрождения, д. 32, кв.1</t>
  </si>
  <si>
    <t>г. Сокол, ул. Возрождения, д. 32, кв.2</t>
  </si>
  <si>
    <t>г. Сокол, ул. Возрождения, д. 32, кв.4</t>
  </si>
  <si>
    <t>г. Сокол, ул. Возрождения, д. 32, кв.5</t>
  </si>
  <si>
    <t>г. Сокол, ул. Возрождения, д. 32, кв.6</t>
  </si>
  <si>
    <t>г. Сокол, ул. Возрождения, д. 32, кв.7</t>
  </si>
  <si>
    <t>г. Сокол, ул. Возрождения, д. 32, кв.8</t>
  </si>
  <si>
    <t>г. Сокол, ул. Возрождения, д. 32, кв.9</t>
  </si>
  <si>
    <t>г. Сокол, ул. Возрождения, д. 32, кв.10</t>
  </si>
  <si>
    <t>г. Сокол, ул. Фрунзе, д. 7, кв.6</t>
  </si>
  <si>
    <t>г. Сокол, ул. Артиллерийская, д. 55, кв.1</t>
  </si>
  <si>
    <t>г. Сокол, ул. Артиллерийская, д. 55, кв.2</t>
  </si>
  <si>
    <t>г. Сокол, ул. Артиллерийская, д. 55, кв.3</t>
  </si>
  <si>
    <t>г. Сокол, ул. Артиллерийская, д. 55, кв.4</t>
  </si>
  <si>
    <t>г. Сокол, ул. Артиллерийская, д. 55, кв.5</t>
  </si>
  <si>
    <t>г. Сокол, ул. Артиллерийская, д. 55, кв.6</t>
  </si>
  <si>
    <t>г. Сокол, ул. Артиллерийская, д. 55, кв.7</t>
  </si>
  <si>
    <t>г. Сокол, ул. Артиллерийская, д. 55, кв.8</t>
  </si>
  <si>
    <t>г. Сокол, ул. Добролюбова, д. 7, кв.1</t>
  </si>
  <si>
    <t>г. Сокол, ул. Добролюбова, д. 7, кв.2</t>
  </si>
  <si>
    <t>г. Сокол, ул. Добролюбова, д. 7, кв.3</t>
  </si>
  <si>
    <t>г. Сокол, ул. Добролюбова, д. 7, кв.4</t>
  </si>
  <si>
    <t>г. Сокол, ул. Добролюбова, д. 7, кв.5</t>
  </si>
  <si>
    <t>г. Сокол, ул. Добролюбова, д. 7, кв.6</t>
  </si>
  <si>
    <t>г. Сокол, ул. Добролюбова, д. 7, кв.7</t>
  </si>
  <si>
    <t>г. Сокол, ул. Интернатная, д. 24, кв.1</t>
  </si>
  <si>
    <t>г. Сокол, ул. Интернатная, д. 24, кв.2</t>
  </si>
  <si>
    <t>г. Сокол, ул. Интернатная, д. 24, кв.3</t>
  </si>
  <si>
    <t>г. Сокол, ул. Интернатная, д. 24, кв.4</t>
  </si>
  <si>
    <t>г. Сокол, ул. Интернатная, д. 24, кв.5</t>
  </si>
  <si>
    <t>г. Сокол, ул. Интернатная, д. 24, кв.6</t>
  </si>
  <si>
    <t>г. Сокол, ул. Интернатная, д. 24, кв.7</t>
  </si>
  <si>
    <t>г. Сокол, ул. Интернатная, д. 24, кв.8</t>
  </si>
  <si>
    <t>г. Сокол, ул. Октябрьская, д. 10, кв.4</t>
  </si>
  <si>
    <t>г. Сокол, ул. Свердловская, д. 1, кв.1</t>
  </si>
  <si>
    <t>г. Сокол, ул. Свердловская, д. 1, кв.3</t>
  </si>
  <si>
    <t>г. Сокол, ул. Свердловская, д. 1, кв.7</t>
  </si>
  <si>
    <t>г. Сокол, ул. Свердловская, д. 1, кв.9</t>
  </si>
  <si>
    <t>г. Сокол, ул. Свердловская, д. 1, кв.11</t>
  </si>
  <si>
    <t>г. Сокол, ул. Свердловская, д. 1, кв.13</t>
  </si>
  <si>
    <t>г. Сокол, ул. Свердловская, д. 1, кв.16</t>
  </si>
  <si>
    <t>г. Сокол, ул. Беднякова, д. 37, кв.1</t>
  </si>
  <si>
    <t>г. Сокол, ул. Беднякова, д. 37, кв.2</t>
  </si>
  <si>
    <t>г. Сокол, ул. Беднякова, д. 37, кв.3</t>
  </si>
  <si>
    <t>г. Сокол, ул. Беднякова, д. 37, кв.4</t>
  </si>
  <si>
    <t>г. Сокол, ул. Беднякова, д. 37, кв.5</t>
  </si>
  <si>
    <t>г. Сокол, ул. Беднякова, д. 37, кв.6</t>
  </si>
  <si>
    <t>г. Сокол, ул. Беднякова, д. 37, кв.7</t>
  </si>
  <si>
    <t>г. Сокол, ул. Беднякова, д. 37, кв.8</t>
  </si>
  <si>
    <t>г. Сокол, ул. Беднякова, д. 37, кв.9</t>
  </si>
  <si>
    <t>г. Сокол, ул. Беднякова, д. 37, кв.10</t>
  </si>
  <si>
    <t>г. Сокол, ул. Интернатная, д. 13, кв.2</t>
  </si>
  <si>
    <t>г. Сокол, ул. Интернатная, д. 13, кв.3</t>
  </si>
  <si>
    <t>г. Сокол, ул. Интернатная, д. 13, кв.4</t>
  </si>
  <si>
    <t>г. Сокол, ул. Интернатная, д. 13, кв.5</t>
  </si>
  <si>
    <t>г. Сокол, ул. Беднякова, д. 15, кв.1</t>
  </si>
  <si>
    <t>г. Сокол, ул. Беднякова, д. 15, кв.2</t>
  </si>
  <si>
    <t>г. Сокол, ул. Беднякова, д. 15, кв.5</t>
  </si>
  <si>
    <t>г. Сокол, ул. Беднякова, д. 15, кв.6</t>
  </si>
  <si>
    <t>г. Сокол, ул. Беднякова, д. 15, кв.8</t>
  </si>
  <si>
    <t>г. Сокол, ул. Беднякова, д. 15, кв.9</t>
  </si>
  <si>
    <t>г. Сокол, ул. Молодежная, д. 16, кв.1</t>
  </si>
  <si>
    <t>г. Сокол, ул. Молодежная, д. 16, кв.4</t>
  </si>
  <si>
    <t>г. Сокол, ул. Молодежная, д. 16, кв.6</t>
  </si>
  <si>
    <t>г. Сокол, ул. Молодежная, д. 16, кв.7</t>
  </si>
  <si>
    <t>г. Сокол, ул. Молодежная, д. 16, кв.8</t>
  </si>
  <si>
    <t>г. Сокол, ул. Заводская, д. 10, кв.1</t>
  </si>
  <si>
    <t>г. Сокол, ул. Заводская, д. 10, кв.2</t>
  </si>
  <si>
    <t>г. Сокол, ул. Заводская, д. 10, кв.3</t>
  </si>
  <si>
    <t>г. Сокол, ул. Заводская, д. 10, кв.4</t>
  </si>
  <si>
    <t>г. Сокол, ул. Заводская, д. 10, кв.5</t>
  </si>
  <si>
    <t>г. Сокол, ул. Заводская, д. 10, кв.7</t>
  </si>
  <si>
    <t>г. Сокол, ул. Клубная, д. 4, кв. 1</t>
  </si>
  <si>
    <t>г. Сокол, ул. Клубная, д. 4, кв. 2</t>
  </si>
  <si>
    <t>г. Сокол, ул. Клубная, д. 4, кв. 3</t>
  </si>
  <si>
    <t>г. Сокол, ул. Клубная, д. 4, кв. 4</t>
  </si>
  <si>
    <t>г. Сокол, ул. Клубная, д. 4, кв. 5</t>
  </si>
  <si>
    <t>г. Сокол, ул. Клубная, д. 4, кв. 6</t>
  </si>
  <si>
    <t>г. Сокол, ул. Клубная, д. 4, кв. 7</t>
  </si>
  <si>
    <t>г. Сокол, ул. Клубная, д. 4, кв. 8</t>
  </si>
  <si>
    <t>г. Сокол, ул. Беднякова, д. 13, кв.1</t>
  </si>
  <si>
    <t>г. Сокол, ул. Беднякова, д. 13, кв.2</t>
  </si>
  <si>
    <t>г. Сокол, ул. Беднякова, д. 13, кв.3</t>
  </si>
  <si>
    <t>г. Сокол, ул. Беднякова, д. 13, кв.4</t>
  </si>
  <si>
    <t>г. Сокол, ул. Беднякова, д. 13, кв.5</t>
  </si>
  <si>
    <t>г. Сокол, ул. Беднякова, д. 13, кв.6</t>
  </si>
  <si>
    <t>г. Сокол, ул. Беднякова, д. 13, кв.7</t>
  </si>
  <si>
    <t>г. Сокол, ул. Беднякова, д. 13, кв.8</t>
  </si>
  <si>
    <t>г. Сокол, ул. Беднякова, д. 13, кв.9</t>
  </si>
  <si>
    <t>г. Сокол, ул. Беднякова, д. 13, кв.10</t>
  </si>
  <si>
    <t>г. Сокол, ул. Беднякова, д. 13, кв.11</t>
  </si>
  <si>
    <t>г. Сокол, ул. Беднякова, д. 13, кв.12</t>
  </si>
  <si>
    <t>г. Сокол, ул. Беднякова, д. 13, кв.13</t>
  </si>
  <si>
    <t>г. Сокол, ул. Беднякова, д. 13, кв.14</t>
  </si>
  <si>
    <t>г. Сокол, ул. Беднякова, д. 13, кв.15</t>
  </si>
  <si>
    <t>г. Сокол, ул. Беднякова, д. 13, кв.16</t>
  </si>
  <si>
    <t>г. Сокол, ул. Советская, д. 38, кв.1</t>
  </si>
  <si>
    <t>г. Сокол, ул. Советская, д. 38, кв.2</t>
  </si>
  <si>
    <t>г. Сокол, ул. Советская, д. 38, кв.3</t>
  </si>
  <si>
    <t>г. Сокол, ул. Советская, д. 38, кв.4</t>
  </si>
  <si>
    <t>г. Сокол, ул. Советская, д. 38, кв.5</t>
  </si>
  <si>
    <t>г. Сокол, ул. Советская, д. 38, кв.6</t>
  </si>
  <si>
    <t>г. Сокол, ул. Советская, д. 38, кв.7</t>
  </si>
  <si>
    <t>г. Сокол, ул. Советская, д. 38, кв.8</t>
  </si>
  <si>
    <t>г. Сокол, ул. Советская, д. 38, кв.9</t>
  </si>
  <si>
    <t>г. Сокол, ул. Советская, д. 38, кв.10</t>
  </si>
  <si>
    <t>г. Сокол, ул. Советская, д. 38, кв.12</t>
  </si>
  <si>
    <t>г. Сокол, ул. Советская, д. 38, кв.15</t>
  </si>
  <si>
    <t>г. Сокол, ул. Советская, д. 38, кв.16</t>
  </si>
  <si>
    <t>г. Сокол, ул. Советская, д. 38, кв.17</t>
  </si>
  <si>
    <t>г. Сокол, ул. Советская, д. 38, кв.18</t>
  </si>
  <si>
    <t>г. Сокол, ул. Советская, д. 38, кв.20</t>
  </si>
  <si>
    <t>г. Сокол, ул. Советская, д. 38, кв.21</t>
  </si>
  <si>
    <t>г. Сокол, ул. Советская, д. 38, кв.22</t>
  </si>
  <si>
    <t>г. Сокол, ул. Советская, д. 38, кв.24</t>
  </si>
  <si>
    <t>г. Сокол, ул. Советская, д. 38, кв.25</t>
  </si>
  <si>
    <t>г. Сокол, ул. Советская, д. 38, кв.27</t>
  </si>
  <si>
    <t>г. Сокол, ул. Советская, д. 38, кв.28</t>
  </si>
  <si>
    <t>г. Сокол, ул. Советская, д. 38, кв.31</t>
  </si>
  <si>
    <t>г. Сокол, ул. Советская, д. 38, кв.32</t>
  </si>
  <si>
    <t>г. Сокол, ул. Советская, д. 38, кв.33</t>
  </si>
  <si>
    <t>г. Сокол, ул. Советская, д. 38, кв.34</t>
  </si>
  <si>
    <t>г. Сокол, ул. Советская, д. 38, кв.35</t>
  </si>
  <si>
    <t>г. Сокол, ул. Советская, д. 38, кв.36</t>
  </si>
  <si>
    <t>г. Сокол, ул. Советская, д. 38, кв.37</t>
  </si>
  <si>
    <t>г. Сокол, ул. Советская, д. 38, кв.38</t>
  </si>
  <si>
    <t>г. Сокол, ул. Советская, д. 38, кв.39</t>
  </si>
  <si>
    <t>г. Сокол, ул. Советская, д. 38, кв.40</t>
  </si>
  <si>
    <t>г. Сокол, ул. Советская, д. 38, кв.41</t>
  </si>
  <si>
    <t>г. Сокол, ул. Советская, д. 38, кв.42</t>
  </si>
  <si>
    <t>г. Сокол, ул. Советская, д. 38, кв.46</t>
  </si>
  <si>
    <t>г. Сокол, ул. Советская, д. 38, кв.48</t>
  </si>
  <si>
    <t>г. Сокол, ул. Советская, д. 38, кв.51</t>
  </si>
  <si>
    <t>г. Сокол, ул. Советская, д. 38, кв.52</t>
  </si>
  <si>
    <t>г. Сокол, ул. Советская, д. 38, кв.53</t>
  </si>
  <si>
    <t>г. Сокол, ул. Советская, д. 38, кв.54</t>
  </si>
  <si>
    <t>г. Сокол, ул. Советская, д. 38, кв.55</t>
  </si>
  <si>
    <t>г. Сокол, ул. Советская, д. 38, кв.56</t>
  </si>
  <si>
    <t>г. Сокол, ул. Советская, д. 38, кв.57</t>
  </si>
  <si>
    <t>г. Сокол, ул. Советская, д. 38, кв.58</t>
  </si>
  <si>
    <t>г. Сокол, ул. Советская, д. 38, кв.59</t>
  </si>
  <si>
    <t>г. Сокол, ул. Советская, д. 38, кв.61</t>
  </si>
  <si>
    <t>г. Сокол, ул. Советская, д. 38, кв.62</t>
  </si>
  <si>
    <t>г. Сокол, ул. Советская, д. 38, кв.63</t>
  </si>
  <si>
    <t>г. Сокол, ул. Советская, д. 38, кв.64</t>
  </si>
  <si>
    <t>г. Сокол, ул. Советская, д. 38, кв.65</t>
  </si>
  <si>
    <t>г. Сокол, ул. Советская, д. 38, кв.66</t>
  </si>
  <si>
    <t>г. Сокол, ул. Советская, д. 38, кв.67</t>
  </si>
  <si>
    <t>г. Сокол, ул. Советская, д. 38, кв.68</t>
  </si>
  <si>
    <t>г. Сокол, ул. Советская, д. 38, кв.69</t>
  </si>
  <si>
    <t>г. Сокол, ул. Советская, д. 38, кв.70</t>
  </si>
  <si>
    <t>г. Сокол, ул. Советская, д. 38, кв.71</t>
  </si>
  <si>
    <t>г. Сокол, ул. Советская, д. 38, кв.72</t>
  </si>
  <si>
    <t>г. Сокол, ул. Советская, д. 38, кв.73</t>
  </si>
  <si>
    <t>г. Сокол, ул. Советская, д. 38, кв.74</t>
  </si>
  <si>
    <t>г. Сокол, ул. Советская, д. 38, кв.75</t>
  </si>
  <si>
    <t>г. Сокол, ул. Советская, д. 38, кв.76</t>
  </si>
  <si>
    <t>г. Сокол, ул. Советская, д. 38, кв.78</t>
  </si>
  <si>
    <t>г. Сокол, ул. Советская, д. 38, кв.79</t>
  </si>
  <si>
    <t>г. Сокол, ул. Советская, д. 38, кв.80</t>
  </si>
  <si>
    <t>Адрес
многоквартирного дома  с разбивкой по помещениям</t>
  </si>
  <si>
    <t>г. Сокол, ул. Свердловская, д. 4, лит. Б</t>
  </si>
  <si>
    <t>г. Сокол, ул. Артиллерийская, д. 8, кв.3 (комн.1 пуст)</t>
  </si>
  <si>
    <t>г. Сокол, ул. Интернатная, д. 13, кв.1 (коммунальная квартира)</t>
  </si>
  <si>
    <t>г. Сокол, ул. Интернатная, д. 13, кв.6 (коммунальная квартира)</t>
  </si>
  <si>
    <t>г. Сокол, ул. Интернатная, д. 13, кв.8 (коммунальная квартира)</t>
  </si>
  <si>
    <t>14.</t>
  </si>
  <si>
    <t>г.Сокол, ул. Комсомольская, д3, кв.6</t>
  </si>
  <si>
    <t>г.Сокол, ул. Интернатная,д.22</t>
  </si>
  <si>
    <t>55</t>
  </si>
  <si>
    <t>г. Сокол, ул. Интернатная, д.22,кв.1</t>
  </si>
  <si>
    <t>г. Сокол, ул. Интернатная, д.22,кв.2</t>
  </si>
  <si>
    <t>г. Сокол, ул. Интернатная, д.22,кв.4</t>
  </si>
  <si>
    <t>г. Сокол, ул. Интернатная, д.22,кв.5</t>
  </si>
  <si>
    <t>г. Сокол, ул. Интернатная, д.22,кв.6</t>
  </si>
  <si>
    <t>г. Сокол, ул. Интернатная, д.22,кв.7</t>
  </si>
  <si>
    <t>г. Сокол, ул. Интернатная, д.22,кв.8</t>
  </si>
  <si>
    <t>г. Сокол, ул. Некрасова, д.46</t>
  </si>
  <si>
    <t xml:space="preserve">г.Сокол, ул. Комсомольская, д3, </t>
  </si>
  <si>
    <t>303</t>
  </si>
  <si>
    <t>г. Сокол, ул. Добролюбова, д. 11, кв.8</t>
  </si>
  <si>
    <t>г. Сокол, ул. Советская, д. 38, кв.26</t>
  </si>
  <si>
    <r>
      <rPr>
        <sz val="14"/>
        <color indexed="8"/>
        <rFont val="Times New Roman"/>
        <family val="1"/>
        <charset val="204"/>
      </rPr>
      <t xml:space="preserve"> утвержденной постановлением Правительства Вологодской области  01 апреля 2019 года  № 322    </t>
    </r>
    <r>
      <rPr>
        <sz val="14"/>
        <rFont val="Times New Roman"/>
        <family val="1"/>
        <charset val="204"/>
      </rPr>
      <t xml:space="preserve"> </t>
    </r>
  </si>
  <si>
    <t>Перечень объектов  адресной программы «Переселение граждан из аварийного жилищного фонда в муниципальных образованиях Сокольского муниципального района на 2020 - 2024 годы»</t>
  </si>
  <si>
    <t xml:space="preserve"> Приложение 2
к адресной программе "Переселение   граждан из аварийного  жилищного фонда, расположенного  на территории Сокольского муниципального  района на 2020 - 2024 годы "                                                                                                                                                                                                                           
</t>
  </si>
  <si>
    <t>41873*ПЛОЩ</t>
  </si>
  <si>
    <t>ПЛОЩАДЬ *36199</t>
  </si>
  <si>
    <t xml:space="preserve">д.Замошье, ул. Мира, д.20 </t>
  </si>
  <si>
    <t>д.Замошье, ул. Мира, д.20 кв.1/2</t>
  </si>
  <si>
    <t>сверено с аис, ок2,3,4 эт</t>
  </si>
  <si>
    <t>г..Сокол, ул. Комсомольская, д.3,кв.3</t>
  </si>
  <si>
    <t xml:space="preserve">г. Сокол, ул. Западная, д. 7, лит. А, </t>
  </si>
  <si>
    <t>г. Сокол, ул. Западная, д. 7, лит. А, кв.11</t>
  </si>
  <si>
    <t>г. Сокол, ул. Советская, д. 38, кв.29</t>
  </si>
  <si>
    <t>г. Сокол, ул. Советская, д. 38, кв.77</t>
  </si>
  <si>
    <t>г.Сокол ул. Интернетная д.  13 кв. 1 (коммунальная квартира)</t>
  </si>
  <si>
    <t>разница в кв метрах 47,9  к-197</t>
  </si>
  <si>
    <t>разница в кв метрах 44 к-199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</si>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</sst>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64" fontId="1" fillId="0" borderId="0" applyFont="0" applyFill="0" applyBorder="0" applyAlignment="0" applyProtection="0"/>
  </cellStyleXfs>
  <cellXfs count="443">
    <xf numFmtId="0" fontId="0" fillId="0" borderId="0" xfId="0"/>
    <xf numFmtId="0" fontId="0" fillId="0" borderId="0" xfId="0" applyBorder="1"/>
    <xf numFmtId="0" fontId="3" fillId="0" borderId="0" xfId="0" applyFont="1" applyBorder="1"/>
    <xf numFmtId="0" fontId="2" fillId="0" borderId="0" xfId="0" applyFont="1" applyFill="1" applyBorder="1" applyAlignment="1">
      <alignment horizontal="left" wrapText="1"/>
    </xf>
    <xf numFmtId="0" fontId="4" fillId="0" borderId="0" xfId="0" applyFont="1" applyFill="1" applyBorder="1"/>
    <xf numFmtId="0" fontId="3" fillId="0" borderId="0" xfId="0" applyNumberFormat="1" applyFont="1" applyFill="1" applyBorder="1"/>
    <xf numFmtId="0" fontId="2" fillId="0" borderId="1" xfId="0" applyFont="1" applyFill="1" applyBorder="1"/>
    <xf numFmtId="0" fontId="0" fillId="2" borderId="0" xfId="0" applyFill="1"/>
    <xf numFmtId="0" fontId="4" fillId="3" borderId="0" xfId="0" applyFont="1" applyFill="1" applyBorder="1"/>
    <xf numFmtId="0" fontId="2" fillId="3" borderId="0" xfId="0" applyFont="1" applyFill="1" applyBorder="1"/>
    <xf numFmtId="0" fontId="2" fillId="0" borderId="0" xfId="0" applyFont="1" applyFill="1" applyBorder="1"/>
    <xf numFmtId="0" fontId="2" fillId="0" borderId="0" xfId="0" applyFont="1" applyFill="1" applyAlignment="1">
      <alignment vertical="center" wrapText="1"/>
    </xf>
    <xf numFmtId="0" fontId="0" fillId="0" borderId="1" xfId="0" applyFill="1" applyBorder="1"/>
    <xf numFmtId="0" fontId="11" fillId="4" borderId="2" xfId="0" applyFont="1" applyFill="1" applyBorder="1" applyAlignment="1">
      <alignment horizontal="center" vertical="center" wrapText="1"/>
    </xf>
    <xf numFmtId="49" fontId="11" fillId="4" borderId="2" xfId="11" applyNumberFormat="1" applyFont="1" applyFill="1" applyBorder="1" applyAlignment="1">
      <alignment horizontal="center" vertical="center" wrapText="1"/>
    </xf>
    <xf numFmtId="14" fontId="11" fillId="4" borderId="2" xfId="11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2" fillId="4" borderId="0" xfId="0" applyFont="1" applyFill="1" applyBorder="1"/>
    <xf numFmtId="0" fontId="11" fillId="4" borderId="1" xfId="0" applyFont="1" applyFill="1" applyBorder="1" applyAlignment="1">
      <alignment horizontal="left" vertical="center" wrapText="1"/>
    </xf>
    <xf numFmtId="2" fontId="6" fillId="4" borderId="1" xfId="0" applyNumberFormat="1" applyFont="1" applyFill="1" applyBorder="1" applyAlignment="1">
      <alignment horizontal="center" vertical="center"/>
    </xf>
    <xf numFmtId="2" fontId="12" fillId="4" borderId="1" xfId="0" applyNumberFormat="1" applyFont="1" applyFill="1" applyBorder="1" applyAlignment="1">
      <alignment horizontal="center" vertical="center"/>
    </xf>
    <xf numFmtId="2" fontId="11" fillId="4" borderId="2" xfId="6" applyNumberFormat="1" applyFont="1" applyFill="1" applyBorder="1" applyAlignment="1">
      <alignment horizontal="center" vertical="center"/>
    </xf>
    <xf numFmtId="2" fontId="11" fillId="4" borderId="2" xfId="5" applyNumberFormat="1" applyFont="1" applyFill="1" applyBorder="1" applyAlignment="1">
      <alignment horizontal="center" vertical="center"/>
    </xf>
    <xf numFmtId="2" fontId="11" fillId="4" borderId="2" xfId="7" applyNumberFormat="1" applyFont="1" applyFill="1" applyBorder="1" applyAlignment="1">
      <alignment horizontal="center" vertical="center"/>
    </xf>
    <xf numFmtId="2" fontId="11" fillId="4" borderId="1" xfId="7" applyNumberFormat="1" applyFont="1" applyFill="1" applyBorder="1" applyAlignment="1">
      <alignment horizontal="center" vertical="center"/>
    </xf>
    <xf numFmtId="2" fontId="11" fillId="4" borderId="3" xfId="7" applyNumberFormat="1" applyFont="1" applyFill="1" applyBorder="1" applyAlignment="1">
      <alignment horizontal="center" vertical="center"/>
    </xf>
    <xf numFmtId="2" fontId="6" fillId="4" borderId="3" xfId="0" applyNumberFormat="1" applyFont="1" applyFill="1" applyBorder="1" applyAlignment="1">
      <alignment horizontal="center" vertical="center"/>
    </xf>
    <xf numFmtId="2" fontId="11" fillId="4" borderId="1" xfId="0" applyNumberFormat="1" applyFont="1" applyFill="1" applyBorder="1" applyAlignment="1">
      <alignment horizontal="center" vertical="center"/>
    </xf>
    <xf numFmtId="14" fontId="6" fillId="4" borderId="1" xfId="0" applyNumberFormat="1" applyFont="1" applyFill="1" applyBorder="1" applyAlignment="1">
      <alignment horizontal="center" vertical="center" wrapText="1"/>
    </xf>
    <xf numFmtId="14" fontId="6" fillId="4" borderId="3" xfId="0" applyNumberFormat="1" applyFont="1" applyFill="1" applyBorder="1" applyAlignment="1">
      <alignment horizontal="center" vertical="center" wrapText="1"/>
    </xf>
    <xf numFmtId="14" fontId="6" fillId="4" borderId="1" xfId="0" applyNumberFormat="1" applyFont="1" applyFill="1" applyBorder="1" applyAlignment="1">
      <alignment horizontal="center" vertical="center"/>
    </xf>
    <xf numFmtId="0" fontId="6" fillId="4" borderId="0" xfId="0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left" vertical="center" wrapText="1"/>
    </xf>
    <xf numFmtId="49" fontId="11" fillId="4" borderId="2" xfId="0" applyNumberFormat="1" applyFont="1" applyFill="1" applyBorder="1" applyAlignment="1">
      <alignment horizontal="center" vertical="center" wrapText="1"/>
    </xf>
    <xf numFmtId="14" fontId="11" fillId="4" borderId="2" xfId="0" applyNumberFormat="1" applyFont="1" applyFill="1" applyBorder="1" applyAlignment="1">
      <alignment horizontal="center" vertical="center"/>
    </xf>
    <xf numFmtId="14" fontId="5" fillId="4" borderId="1" xfId="0" applyNumberFormat="1" applyFont="1" applyFill="1" applyBorder="1" applyAlignment="1">
      <alignment horizontal="center" vertical="center"/>
    </xf>
    <xf numFmtId="0" fontId="6" fillId="4" borderId="1" xfId="32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left" wrapText="1"/>
    </xf>
    <xf numFmtId="0" fontId="3" fillId="4" borderId="0" xfId="0" applyNumberFormat="1" applyFont="1" applyFill="1" applyBorder="1"/>
    <xf numFmtId="0" fontId="4" fillId="4" borderId="0" xfId="0" applyFont="1" applyFill="1" applyBorder="1"/>
    <xf numFmtId="0" fontId="7" fillId="4" borderId="0" xfId="0" applyFont="1" applyFill="1" applyBorder="1" applyAlignment="1">
      <alignment vertical="center"/>
    </xf>
    <xf numFmtId="49" fontId="11" fillId="4" borderId="2" xfId="31" applyNumberFormat="1" applyFont="1" applyFill="1" applyBorder="1" applyAlignment="1">
      <alignment horizontal="center" vertical="center" wrapText="1"/>
    </xf>
    <xf numFmtId="14" fontId="11" fillId="4" borderId="2" xfId="31" applyNumberFormat="1" applyFont="1" applyFill="1" applyBorder="1" applyAlignment="1">
      <alignment horizontal="center" vertical="center"/>
    </xf>
    <xf numFmtId="49" fontId="11" fillId="4" borderId="2" xfId="10" applyNumberFormat="1" applyFont="1" applyFill="1" applyBorder="1" applyAlignment="1">
      <alignment horizontal="left" vertical="center" wrapText="1"/>
    </xf>
    <xf numFmtId="0" fontId="7" fillId="4" borderId="0" xfId="0" applyFont="1" applyFill="1" applyAlignment="1">
      <alignment vertical="center" wrapText="1"/>
    </xf>
    <xf numFmtId="0" fontId="2" fillId="4" borderId="0" xfId="0" applyFont="1" applyFill="1" applyAlignment="1">
      <alignment vertical="center" wrapText="1"/>
    </xf>
    <xf numFmtId="3" fontId="11" fillId="4" borderId="2" xfId="3" applyNumberFormat="1" applyFont="1" applyFill="1" applyBorder="1" applyAlignment="1">
      <alignment horizontal="center" vertical="center"/>
    </xf>
    <xf numFmtId="49" fontId="11" fillId="4" borderId="2" xfId="30" applyNumberFormat="1" applyFont="1" applyFill="1" applyBorder="1" applyAlignment="1">
      <alignment horizontal="center" vertical="center" wrapText="1"/>
    </xf>
    <xf numFmtId="14" fontId="11" fillId="4" borderId="2" xfId="30" applyNumberFormat="1" applyFont="1" applyFill="1" applyBorder="1" applyAlignment="1">
      <alignment horizontal="center" vertical="center"/>
    </xf>
    <xf numFmtId="49" fontId="11" fillId="4" borderId="2" xfId="1" applyNumberFormat="1" applyFont="1" applyFill="1" applyBorder="1" applyAlignment="1">
      <alignment horizontal="center" vertical="center" wrapText="1"/>
    </xf>
    <xf numFmtId="14" fontId="11" fillId="4" borderId="2" xfId="1" applyNumberFormat="1" applyFont="1" applyFill="1" applyBorder="1" applyAlignment="1">
      <alignment horizontal="center" vertical="center"/>
    </xf>
    <xf numFmtId="49" fontId="11" fillId="4" borderId="1" xfId="1" applyNumberFormat="1" applyFont="1" applyFill="1" applyBorder="1" applyAlignment="1">
      <alignment horizontal="center" vertical="center" wrapText="1"/>
    </xf>
    <xf numFmtId="14" fontId="11" fillId="4" borderId="1" xfId="1" applyNumberFormat="1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left" vertical="center" wrapText="1"/>
    </xf>
    <xf numFmtId="49" fontId="11" fillId="4" borderId="3" xfId="1" applyNumberFormat="1" applyFont="1" applyFill="1" applyBorder="1" applyAlignment="1">
      <alignment horizontal="center" vertical="center" wrapText="1"/>
    </xf>
    <xf numFmtId="14" fontId="11" fillId="4" borderId="3" xfId="1" applyNumberFormat="1" applyFont="1" applyFill="1" applyBorder="1" applyAlignment="1">
      <alignment horizontal="center" vertical="center"/>
    </xf>
    <xf numFmtId="14" fontId="5" fillId="4" borderId="3" xfId="0" applyNumberFormat="1" applyFont="1" applyFill="1" applyBorder="1" applyAlignment="1">
      <alignment horizontal="center" vertical="center"/>
    </xf>
    <xf numFmtId="49" fontId="11" fillId="4" borderId="5" xfId="9" applyNumberFormat="1" applyFont="1" applyFill="1" applyBorder="1" applyAlignment="1">
      <alignment horizontal="center" vertical="center" wrapText="1"/>
    </xf>
    <xf numFmtId="14" fontId="11" fillId="4" borderId="5" xfId="9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49" fontId="11" fillId="4" borderId="2" xfId="15" applyNumberFormat="1" applyFont="1" applyFill="1" applyBorder="1" applyAlignment="1">
      <alignment horizontal="center" vertical="center" wrapText="1"/>
    </xf>
    <xf numFmtId="14" fontId="11" fillId="4" borderId="2" xfId="15" applyNumberFormat="1" applyFont="1" applyFill="1" applyBorder="1" applyAlignment="1">
      <alignment horizontal="center" vertical="center"/>
    </xf>
    <xf numFmtId="49" fontId="11" fillId="4" borderId="2" xfId="14" applyNumberFormat="1" applyFont="1" applyFill="1" applyBorder="1" applyAlignment="1">
      <alignment horizontal="center" vertical="center" wrapText="1"/>
    </xf>
    <xf numFmtId="14" fontId="11" fillId="4" borderId="2" xfId="14" applyNumberFormat="1" applyFont="1" applyFill="1" applyBorder="1" applyAlignment="1">
      <alignment horizontal="center" vertical="center"/>
    </xf>
    <xf numFmtId="49" fontId="11" fillId="4" borderId="2" xfId="8" applyNumberFormat="1" applyFont="1" applyFill="1" applyBorder="1" applyAlignment="1">
      <alignment horizontal="center" vertical="center" wrapText="1"/>
    </xf>
    <xf numFmtId="14" fontId="11" fillId="4" borderId="2" xfId="8" applyNumberFormat="1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left" vertical="center" wrapText="1"/>
    </xf>
    <xf numFmtId="49" fontId="11" fillId="4" borderId="2" xfId="9" applyNumberFormat="1" applyFont="1" applyFill="1" applyBorder="1" applyAlignment="1">
      <alignment horizontal="center" vertical="center" wrapText="1"/>
    </xf>
    <xf numFmtId="14" fontId="11" fillId="4" borderId="2" xfId="9" applyNumberFormat="1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 wrapText="1"/>
    </xf>
    <xf numFmtId="49" fontId="11" fillId="4" borderId="7" xfId="9" applyNumberFormat="1" applyFont="1" applyFill="1" applyBorder="1" applyAlignment="1">
      <alignment horizontal="center" vertical="center" wrapText="1"/>
    </xf>
    <xf numFmtId="14" fontId="11" fillId="4" borderId="8" xfId="9" applyNumberFormat="1" applyFont="1" applyFill="1" applyBorder="1" applyAlignment="1">
      <alignment horizontal="center" vertical="center"/>
    </xf>
    <xf numFmtId="0" fontId="7" fillId="4" borderId="0" xfId="0" applyFont="1" applyFill="1" applyBorder="1"/>
    <xf numFmtId="49" fontId="11" fillId="4" borderId="2" xfId="12" applyNumberFormat="1" applyFont="1" applyFill="1" applyBorder="1" applyAlignment="1">
      <alignment horizontal="center" vertical="center" wrapText="1"/>
    </xf>
    <xf numFmtId="14" fontId="11" fillId="4" borderId="2" xfId="12" applyNumberFormat="1" applyFont="1" applyFill="1" applyBorder="1" applyAlignment="1">
      <alignment horizontal="center" vertical="center"/>
    </xf>
    <xf numFmtId="49" fontId="11" fillId="4" borderId="2" xfId="13" applyNumberFormat="1" applyFont="1" applyFill="1" applyBorder="1" applyAlignment="1">
      <alignment horizontal="center" vertical="center" wrapText="1"/>
    </xf>
    <xf numFmtId="14" fontId="11" fillId="4" borderId="2" xfId="13" applyNumberFormat="1" applyFont="1" applyFill="1" applyBorder="1" applyAlignment="1">
      <alignment horizontal="center" vertical="center"/>
    </xf>
    <xf numFmtId="49" fontId="11" fillId="4" borderId="2" xfId="16" applyNumberFormat="1" applyFont="1" applyFill="1" applyBorder="1" applyAlignment="1">
      <alignment horizontal="center" vertical="center" wrapText="1"/>
    </xf>
    <xf numFmtId="14" fontId="11" fillId="4" borderId="2" xfId="16" applyNumberFormat="1" applyFont="1" applyFill="1" applyBorder="1" applyAlignment="1">
      <alignment horizontal="center" vertical="center"/>
    </xf>
    <xf numFmtId="49" fontId="11" fillId="4" borderId="2" xfId="17" applyNumberFormat="1" applyFont="1" applyFill="1" applyBorder="1" applyAlignment="1">
      <alignment horizontal="center" vertical="center" wrapText="1"/>
    </xf>
    <xf numFmtId="14" fontId="11" fillId="4" borderId="2" xfId="17" applyNumberFormat="1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left" vertical="center" wrapText="1"/>
    </xf>
    <xf numFmtId="49" fontId="11" fillId="4" borderId="2" xfId="18" applyNumberFormat="1" applyFont="1" applyFill="1" applyBorder="1" applyAlignment="1">
      <alignment horizontal="center" vertical="center" wrapText="1"/>
    </xf>
    <xf numFmtId="14" fontId="11" fillId="4" borderId="2" xfId="18" applyNumberFormat="1" applyFont="1" applyFill="1" applyBorder="1" applyAlignment="1">
      <alignment horizontal="center" vertical="center"/>
    </xf>
    <xf numFmtId="49" fontId="11" fillId="4" borderId="2" xfId="19" applyNumberFormat="1" applyFont="1" applyFill="1" applyBorder="1" applyAlignment="1">
      <alignment horizontal="center" vertical="center" wrapText="1"/>
    </xf>
    <xf numFmtId="14" fontId="11" fillId="4" borderId="2" xfId="19" applyNumberFormat="1" applyFont="1" applyFill="1" applyBorder="1" applyAlignment="1">
      <alignment horizontal="center" vertical="center"/>
    </xf>
    <xf numFmtId="49" fontId="11" fillId="4" borderId="2" xfId="20" applyNumberFormat="1" applyFont="1" applyFill="1" applyBorder="1" applyAlignment="1">
      <alignment horizontal="center" vertical="center" wrapText="1"/>
    </xf>
    <xf numFmtId="14" fontId="11" fillId="4" borderId="2" xfId="20" applyNumberFormat="1" applyFont="1" applyFill="1" applyBorder="1" applyAlignment="1">
      <alignment horizontal="center" vertical="center"/>
    </xf>
    <xf numFmtId="49" fontId="11" fillId="4" borderId="2" xfId="22" applyNumberFormat="1" applyFont="1" applyFill="1" applyBorder="1" applyAlignment="1">
      <alignment horizontal="center" vertical="center" wrapText="1"/>
    </xf>
    <xf numFmtId="14" fontId="11" fillId="4" borderId="2" xfId="22" applyNumberFormat="1" applyFont="1" applyFill="1" applyBorder="1" applyAlignment="1">
      <alignment horizontal="center" vertical="center"/>
    </xf>
    <xf numFmtId="49" fontId="11" fillId="4" borderId="2" xfId="23" applyNumberFormat="1" applyFont="1" applyFill="1" applyBorder="1" applyAlignment="1">
      <alignment horizontal="center" vertical="center" wrapText="1"/>
    </xf>
    <xf numFmtId="14" fontId="11" fillId="4" borderId="2" xfId="23" applyNumberFormat="1" applyFont="1" applyFill="1" applyBorder="1" applyAlignment="1">
      <alignment horizontal="center" vertical="center"/>
    </xf>
    <xf numFmtId="49" fontId="11" fillId="4" borderId="2" xfId="24" applyNumberFormat="1" applyFont="1" applyFill="1" applyBorder="1" applyAlignment="1">
      <alignment horizontal="center" vertical="center" wrapText="1"/>
    </xf>
    <xf numFmtId="14" fontId="11" fillId="4" borderId="2" xfId="24" applyNumberFormat="1" applyFont="1" applyFill="1" applyBorder="1" applyAlignment="1">
      <alignment horizontal="center" vertical="center"/>
    </xf>
    <xf numFmtId="49" fontId="11" fillId="4" borderId="1" xfId="25" applyNumberFormat="1" applyFont="1" applyFill="1" applyBorder="1" applyAlignment="1">
      <alignment horizontal="center" vertical="center" wrapText="1"/>
    </xf>
    <xf numFmtId="14" fontId="11" fillId="4" borderId="1" xfId="25" applyNumberFormat="1" applyFont="1" applyFill="1" applyBorder="1" applyAlignment="1">
      <alignment horizontal="center" vertical="center"/>
    </xf>
    <xf numFmtId="49" fontId="11" fillId="4" borderId="10" xfId="26" applyNumberFormat="1" applyFont="1" applyFill="1" applyBorder="1" applyAlignment="1">
      <alignment horizontal="center" vertical="center" wrapText="1"/>
    </xf>
    <xf numFmtId="14" fontId="11" fillId="4" borderId="2" xfId="26" applyNumberFormat="1" applyFont="1" applyFill="1" applyBorder="1" applyAlignment="1">
      <alignment horizontal="center" vertical="center"/>
    </xf>
    <xf numFmtId="49" fontId="11" fillId="4" borderId="2" xfId="26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left" vertical="center" wrapText="1"/>
    </xf>
    <xf numFmtId="0" fontId="7" fillId="4" borderId="0" xfId="0" applyFont="1" applyFill="1" applyBorder="1" applyAlignment="1">
      <alignment horizontal="left" vertical="center" wrapText="1"/>
    </xf>
    <xf numFmtId="49" fontId="11" fillId="4" borderId="2" xfId="27" applyNumberFormat="1" applyFont="1" applyFill="1" applyBorder="1" applyAlignment="1">
      <alignment horizontal="center" vertical="center" wrapText="1"/>
    </xf>
    <xf numFmtId="14" fontId="11" fillId="4" borderId="2" xfId="27" applyNumberFormat="1" applyFont="1" applyFill="1" applyBorder="1" applyAlignment="1">
      <alignment horizontal="center" vertical="center"/>
    </xf>
    <xf numFmtId="49" fontId="11" fillId="4" borderId="1" xfId="28" applyNumberFormat="1" applyFont="1" applyFill="1" applyBorder="1" applyAlignment="1">
      <alignment horizontal="center" vertical="center" wrapText="1"/>
    </xf>
    <xf numFmtId="14" fontId="11" fillId="4" borderId="1" xfId="28" applyNumberFormat="1" applyFont="1" applyFill="1" applyBorder="1" applyAlignment="1">
      <alignment horizontal="center" vertical="center"/>
    </xf>
    <xf numFmtId="49" fontId="11" fillId="4" borderId="0" xfId="28" applyNumberFormat="1" applyFont="1" applyFill="1" applyBorder="1" applyAlignment="1">
      <alignment horizontal="center" vertical="center" wrapText="1"/>
    </xf>
    <xf numFmtId="14" fontId="11" fillId="4" borderId="0" xfId="28" applyNumberFormat="1" applyFont="1" applyFill="1" applyBorder="1" applyAlignment="1">
      <alignment horizontal="center" vertical="center"/>
    </xf>
    <xf numFmtId="2" fontId="11" fillId="4" borderId="3" xfId="0" applyNumberFormat="1" applyFont="1" applyFill="1" applyBorder="1" applyAlignment="1">
      <alignment horizontal="center" vertical="center"/>
    </xf>
    <xf numFmtId="0" fontId="6" fillId="4" borderId="3" xfId="32" applyNumberFormat="1" applyFont="1" applyFill="1" applyBorder="1" applyAlignment="1">
      <alignment horizontal="center" vertical="center" wrapText="1"/>
    </xf>
    <xf numFmtId="164" fontId="6" fillId="4" borderId="3" xfId="32" applyFont="1" applyFill="1" applyBorder="1" applyAlignment="1">
      <alignment horizontal="center" vertical="center"/>
    </xf>
    <xf numFmtId="49" fontId="11" fillId="4" borderId="4" xfId="30" applyNumberFormat="1" applyFont="1" applyFill="1" applyBorder="1" applyAlignment="1">
      <alignment horizontal="center" vertical="center" wrapText="1"/>
    </xf>
    <xf numFmtId="14" fontId="11" fillId="4" borderId="4" xfId="30" applyNumberFormat="1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left" wrapText="1"/>
    </xf>
    <xf numFmtId="0" fontId="11" fillId="4" borderId="11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left" vertical="center" wrapText="1"/>
    </xf>
    <xf numFmtId="0" fontId="6" fillId="4" borderId="0" xfId="0" applyFont="1" applyFill="1" applyBorder="1" applyAlignment="1">
      <alignment horizontal="center" vertical="center"/>
    </xf>
    <xf numFmtId="2" fontId="6" fillId="4" borderId="0" xfId="0" applyNumberFormat="1" applyFont="1" applyFill="1" applyBorder="1" applyAlignment="1">
      <alignment horizontal="center" vertical="center" wrapText="1"/>
    </xf>
    <xf numFmtId="0" fontId="6" fillId="4" borderId="0" xfId="0" applyNumberFormat="1" applyFont="1" applyFill="1" applyBorder="1" applyAlignment="1">
      <alignment horizontal="center" vertical="center" wrapText="1"/>
    </xf>
    <xf numFmtId="2" fontId="6" fillId="4" borderId="0" xfId="0" applyNumberFormat="1" applyFont="1" applyFill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 textRotation="90" wrapText="1"/>
    </xf>
    <xf numFmtId="2" fontId="6" fillId="4" borderId="1" xfId="0" applyNumberFormat="1" applyFont="1" applyFill="1" applyBorder="1" applyAlignment="1">
      <alignment horizontal="center" vertical="center" textRotation="90" wrapText="1"/>
    </xf>
    <xf numFmtId="2" fontId="6" fillId="4" borderId="0" xfId="0" applyNumberFormat="1" applyFont="1" applyFill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 wrapText="1"/>
    </xf>
    <xf numFmtId="0" fontId="6" fillId="4" borderId="12" xfId="0" applyNumberFormat="1" applyFont="1" applyFill="1" applyBorder="1" applyAlignment="1">
      <alignment horizontal="center" vertical="center"/>
    </xf>
    <xf numFmtId="3" fontId="6" fillId="4" borderId="1" xfId="32" applyNumberFormat="1" applyFont="1" applyFill="1" applyBorder="1" applyAlignment="1">
      <alignment horizontal="center" vertical="center"/>
    </xf>
    <xf numFmtId="2" fontId="6" fillId="4" borderId="1" xfId="32" applyNumberFormat="1" applyFont="1" applyFill="1" applyBorder="1" applyAlignment="1">
      <alignment horizontal="center" vertical="center"/>
    </xf>
    <xf numFmtId="0" fontId="6" fillId="4" borderId="1" xfId="32" applyNumberFormat="1" applyFont="1" applyFill="1" applyBorder="1" applyAlignment="1">
      <alignment horizontal="center" vertical="center"/>
    </xf>
    <xf numFmtId="2" fontId="6" fillId="4" borderId="1" xfId="32" applyNumberFormat="1" applyFont="1" applyFill="1" applyBorder="1" applyAlignment="1">
      <alignment horizontal="center" vertical="center" wrapText="1"/>
    </xf>
    <xf numFmtId="2" fontId="6" fillId="4" borderId="0" xfId="32" applyNumberFormat="1" applyFont="1" applyFill="1" applyAlignment="1">
      <alignment horizontal="center" vertical="center"/>
    </xf>
    <xf numFmtId="164" fontId="6" fillId="4" borderId="1" xfId="32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3" fontId="6" fillId="3" borderId="1" xfId="32" applyNumberFormat="1" applyFont="1" applyFill="1" applyBorder="1" applyAlignment="1">
      <alignment horizontal="center" vertical="center"/>
    </xf>
    <xf numFmtId="2" fontId="6" fillId="3" borderId="1" xfId="32" applyNumberFormat="1" applyFont="1" applyFill="1" applyBorder="1" applyAlignment="1">
      <alignment horizontal="center" vertical="center"/>
    </xf>
    <xf numFmtId="0" fontId="6" fillId="3" borderId="1" xfId="32" applyNumberFormat="1" applyFont="1" applyFill="1" applyBorder="1" applyAlignment="1">
      <alignment horizontal="center" vertical="center"/>
    </xf>
    <xf numFmtId="2" fontId="6" fillId="3" borderId="1" xfId="32" applyNumberFormat="1" applyFont="1" applyFill="1" applyBorder="1" applyAlignment="1">
      <alignment horizontal="center" vertical="center" wrapText="1"/>
    </xf>
    <xf numFmtId="2" fontId="6" fillId="3" borderId="0" xfId="32" applyNumberFormat="1" applyFont="1" applyFill="1" applyAlignment="1">
      <alignment horizontal="center" vertical="center"/>
    </xf>
    <xf numFmtId="2" fontId="13" fillId="3" borderId="1" xfId="32" applyNumberFormat="1" applyFont="1" applyFill="1" applyBorder="1" applyAlignment="1">
      <alignment horizontal="center" vertical="center"/>
    </xf>
    <xf numFmtId="2" fontId="13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164" fontId="6" fillId="3" borderId="1" xfId="32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3" fillId="4" borderId="1" xfId="32" applyNumberFormat="1" applyFont="1" applyFill="1" applyBorder="1" applyAlignment="1">
      <alignment horizontal="center" vertical="center"/>
    </xf>
    <xf numFmtId="2" fontId="5" fillId="4" borderId="0" xfId="0" applyNumberFormat="1" applyFont="1" applyFill="1" applyBorder="1" applyAlignment="1">
      <alignment horizontal="center" vertical="center"/>
    </xf>
    <xf numFmtId="4" fontId="5" fillId="4" borderId="0" xfId="0" applyNumberFormat="1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center" vertical="center"/>
    </xf>
    <xf numFmtId="2" fontId="11" fillId="4" borderId="2" xfId="21" applyNumberFormat="1" applyFont="1" applyFill="1" applyBorder="1" applyAlignment="1">
      <alignment horizontal="center" vertical="center"/>
    </xf>
    <xf numFmtId="4" fontId="11" fillId="4" borderId="2" xfId="21" applyNumberFormat="1" applyFont="1" applyFill="1" applyBorder="1" applyAlignment="1">
      <alignment horizontal="center" vertical="center"/>
    </xf>
    <xf numFmtId="2" fontId="6" fillId="4" borderId="1" xfId="32" applyNumberFormat="1" applyFont="1" applyFill="1" applyBorder="1" applyAlignment="1">
      <alignment horizontal="center"/>
    </xf>
    <xf numFmtId="2" fontId="11" fillId="4" borderId="0" xfId="21" applyNumberFormat="1" applyFont="1" applyFill="1" applyBorder="1" applyAlignment="1">
      <alignment horizontal="center" vertical="center"/>
    </xf>
    <xf numFmtId="2" fontId="6" fillId="4" borderId="0" xfId="32" applyNumberFormat="1" applyFont="1" applyFill="1" applyAlignment="1">
      <alignment horizontal="center" vertical="center" wrapText="1"/>
    </xf>
    <xf numFmtId="4" fontId="11" fillId="4" borderId="0" xfId="21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/>
    </xf>
    <xf numFmtId="2" fontId="11" fillId="4" borderId="6" xfId="21" applyNumberFormat="1" applyFont="1" applyFill="1" applyBorder="1" applyAlignment="1">
      <alignment horizontal="center" vertical="center"/>
    </xf>
    <xf numFmtId="4" fontId="11" fillId="4" borderId="6" xfId="21" applyNumberFormat="1" applyFont="1" applyFill="1" applyBorder="1" applyAlignment="1">
      <alignment horizontal="center" vertical="center"/>
    </xf>
    <xf numFmtId="2" fontId="6" fillId="4" borderId="13" xfId="32" applyNumberFormat="1" applyFont="1" applyFill="1" applyBorder="1" applyAlignment="1">
      <alignment horizontal="center" vertical="center" wrapText="1"/>
    </xf>
    <xf numFmtId="2" fontId="6" fillId="4" borderId="12" xfId="32" applyNumberFormat="1" applyFont="1" applyFill="1" applyBorder="1" applyAlignment="1">
      <alignment horizontal="center" vertical="center"/>
    </xf>
    <xf numFmtId="2" fontId="6" fillId="4" borderId="12" xfId="32" applyNumberFormat="1" applyFont="1" applyFill="1" applyBorder="1" applyAlignment="1">
      <alignment horizontal="center" vertical="center" wrapText="1"/>
    </xf>
    <xf numFmtId="2" fontId="6" fillId="4" borderId="0" xfId="32" applyNumberFormat="1" applyFont="1" applyFill="1" applyBorder="1" applyAlignment="1">
      <alignment horizontal="center" vertical="center" wrapText="1"/>
    </xf>
    <xf numFmtId="0" fontId="6" fillId="4" borderId="3" xfId="0" applyNumberFormat="1" applyFont="1" applyFill="1" applyBorder="1" applyAlignment="1">
      <alignment horizontal="center" vertical="center"/>
    </xf>
    <xf numFmtId="3" fontId="11" fillId="4" borderId="3" xfId="0" applyNumberFormat="1" applyFont="1" applyFill="1" applyBorder="1" applyAlignment="1">
      <alignment horizontal="center" vertical="center"/>
    </xf>
    <xf numFmtId="2" fontId="6" fillId="4" borderId="3" xfId="32" applyNumberFormat="1" applyFont="1" applyFill="1" applyBorder="1" applyAlignment="1">
      <alignment horizontal="center" vertical="center" wrapText="1"/>
    </xf>
    <xf numFmtId="2" fontId="6" fillId="4" borderId="3" xfId="32" applyNumberFormat="1" applyFont="1" applyFill="1" applyBorder="1" applyAlignment="1">
      <alignment horizontal="center" vertical="center"/>
    </xf>
    <xf numFmtId="4" fontId="11" fillId="4" borderId="3" xfId="0" applyNumberFormat="1" applyFont="1" applyFill="1" applyBorder="1" applyAlignment="1">
      <alignment horizontal="center" vertical="center"/>
    </xf>
    <xf numFmtId="2" fontId="6" fillId="4" borderId="14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6" fillId="4" borderId="3" xfId="32" applyNumberFormat="1" applyFont="1" applyFill="1" applyBorder="1" applyAlignment="1">
      <alignment horizontal="center" vertical="center"/>
    </xf>
    <xf numFmtId="2" fontId="11" fillId="4" borderId="3" xfId="0" applyNumberFormat="1" applyFont="1" applyFill="1" applyBorder="1" applyAlignment="1">
      <alignment horizontal="center" vertical="center" wrapText="1"/>
    </xf>
    <xf numFmtId="2" fontId="6" fillId="4" borderId="3" xfId="0" applyNumberFormat="1" applyFont="1" applyFill="1" applyBorder="1" applyAlignment="1">
      <alignment horizontal="center" vertical="center" wrapText="1"/>
    </xf>
    <xf numFmtId="164" fontId="6" fillId="4" borderId="3" xfId="32" applyFont="1" applyFill="1" applyBorder="1" applyAlignment="1">
      <alignment horizontal="center" vertical="center" wrapText="1"/>
    </xf>
    <xf numFmtId="164" fontId="6" fillId="4" borderId="1" xfId="32" applyFont="1" applyFill="1" applyBorder="1" applyAlignment="1">
      <alignment horizontal="center" vertical="center" wrapText="1"/>
    </xf>
    <xf numFmtId="0" fontId="6" fillId="3" borderId="15" xfId="0" applyNumberFormat="1" applyFont="1" applyFill="1" applyBorder="1" applyAlignment="1">
      <alignment horizontal="center" vertical="center"/>
    </xf>
    <xf numFmtId="1" fontId="6" fillId="3" borderId="15" xfId="32" applyNumberFormat="1" applyFont="1" applyFill="1" applyBorder="1" applyAlignment="1">
      <alignment horizontal="center" vertical="center"/>
    </xf>
    <xf numFmtId="2" fontId="6" fillId="3" borderId="15" xfId="32" applyNumberFormat="1" applyFont="1" applyFill="1" applyBorder="1" applyAlignment="1">
      <alignment horizontal="center" vertical="center"/>
    </xf>
    <xf numFmtId="0" fontId="6" fillId="3" borderId="15" xfId="32" applyNumberFormat="1" applyFont="1" applyFill="1" applyBorder="1" applyAlignment="1">
      <alignment horizontal="center" vertical="center"/>
    </xf>
    <xf numFmtId="2" fontId="6" fillId="3" borderId="15" xfId="32" applyNumberFormat="1" applyFont="1" applyFill="1" applyBorder="1" applyAlignment="1">
      <alignment horizontal="center" vertical="center" wrapText="1"/>
    </xf>
    <xf numFmtId="2" fontId="6" fillId="3" borderId="15" xfId="0" applyNumberFormat="1" applyFont="1" applyFill="1" applyBorder="1" applyAlignment="1">
      <alignment horizontal="center" vertical="center"/>
    </xf>
    <xf numFmtId="164" fontId="6" fillId="3" borderId="15" xfId="32" applyFont="1" applyFill="1" applyBorder="1" applyAlignment="1">
      <alignment horizontal="center" vertical="center"/>
    </xf>
    <xf numFmtId="2" fontId="11" fillId="4" borderId="2" xfId="0" applyNumberFormat="1" applyFont="1" applyFill="1" applyBorder="1" applyAlignment="1">
      <alignment horizontal="center" vertical="center" wrapText="1"/>
    </xf>
    <xf numFmtId="2" fontId="11" fillId="4" borderId="4" xfId="0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4" fontId="11" fillId="4" borderId="12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/>
    </xf>
    <xf numFmtId="4" fontId="5" fillId="4" borderId="12" xfId="0" applyNumberFormat="1" applyFont="1" applyFill="1" applyBorder="1" applyAlignment="1">
      <alignment horizontal="center" vertical="center"/>
    </xf>
    <xf numFmtId="4" fontId="11" fillId="4" borderId="12" xfId="0" applyNumberFormat="1" applyFont="1" applyFill="1" applyBorder="1" applyAlignment="1">
      <alignment horizontal="center" vertical="center"/>
    </xf>
    <xf numFmtId="0" fontId="6" fillId="4" borderId="13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 wrapText="1"/>
    </xf>
    <xf numFmtId="164" fontId="6" fillId="3" borderId="1" xfId="32" applyFont="1" applyFill="1" applyBorder="1" applyAlignment="1">
      <alignment horizontal="center" vertical="center" wrapText="1"/>
    </xf>
    <xf numFmtId="0" fontId="12" fillId="4" borderId="1" xfId="32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2" fontId="6" fillId="4" borderId="16" xfId="32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2" fontId="6" fillId="4" borderId="0" xfId="0" applyNumberFormat="1" applyFont="1" applyFill="1" applyBorder="1" applyAlignment="1">
      <alignment horizontal="center" vertical="center"/>
    </xf>
    <xf numFmtId="0" fontId="6" fillId="4" borderId="0" xfId="0" applyNumberFormat="1" applyFont="1" applyFill="1" applyAlignment="1">
      <alignment horizontal="center" vertical="center"/>
    </xf>
    <xf numFmtId="0" fontId="6" fillId="0" borderId="0" xfId="0" applyNumberFormat="1" applyFont="1" applyFill="1" applyAlignment="1">
      <alignment horizontal="center" vertical="center"/>
    </xf>
    <xf numFmtId="0" fontId="6" fillId="5" borderId="0" xfId="0" applyNumberFormat="1" applyFont="1" applyFill="1" applyAlignment="1">
      <alignment horizontal="center" vertical="center"/>
    </xf>
    <xf numFmtId="2" fontId="6" fillId="5" borderId="0" xfId="0" applyNumberFormat="1" applyFont="1" applyFill="1" applyAlignment="1">
      <alignment horizontal="center" vertical="center"/>
    </xf>
    <xf numFmtId="164" fontId="4" fillId="4" borderId="0" xfId="0" applyNumberFormat="1" applyFont="1" applyFill="1" applyBorder="1"/>
    <xf numFmtId="0" fontId="2" fillId="4" borderId="1" xfId="0" applyFont="1" applyFill="1" applyBorder="1"/>
    <xf numFmtId="0" fontId="4" fillId="3" borderId="1" xfId="0" applyFont="1" applyFill="1" applyBorder="1"/>
    <xf numFmtId="0" fontId="6" fillId="4" borderId="1" xfId="0" applyNumberFormat="1" applyFont="1" applyFill="1" applyBorder="1" applyAlignment="1">
      <alignment vertical="center"/>
    </xf>
    <xf numFmtId="2" fontId="6" fillId="4" borderId="15" xfId="0" applyNumberFormat="1" applyFont="1" applyFill="1" applyBorder="1" applyAlignment="1">
      <alignment horizontal="center" vertical="center" textRotation="90" wrapText="1"/>
    </xf>
    <xf numFmtId="2" fontId="6" fillId="4" borderId="12" xfId="0" applyNumberFormat="1" applyFont="1" applyFill="1" applyBorder="1" applyAlignment="1">
      <alignment horizontal="center" vertical="center" wrapText="1"/>
    </xf>
    <xf numFmtId="2" fontId="6" fillId="4" borderId="17" xfId="0" applyNumberFormat="1" applyFont="1" applyFill="1" applyBorder="1" applyAlignment="1">
      <alignment horizontal="center" vertical="center" wrapText="1"/>
    </xf>
    <xf numFmtId="0" fontId="13" fillId="3" borderId="15" xfId="32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left" vertical="center" wrapText="1"/>
    </xf>
    <xf numFmtId="164" fontId="6" fillId="2" borderId="1" xfId="32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Border="1"/>
    <xf numFmtId="49" fontId="8" fillId="2" borderId="1" xfId="0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2" fillId="6" borderId="0" xfId="0" applyFont="1" applyFill="1" applyBorder="1"/>
    <xf numFmtId="49" fontId="11" fillId="2" borderId="2" xfId="11" applyNumberFormat="1" applyFont="1" applyFill="1" applyBorder="1" applyAlignment="1">
      <alignment horizontal="center" vertical="center" wrapText="1"/>
    </xf>
    <xf numFmtId="14" fontId="11" fillId="2" borderId="2" xfId="11" applyNumberFormat="1" applyFont="1" applyFill="1" applyBorder="1" applyAlignment="1">
      <alignment horizontal="center" vertical="center"/>
    </xf>
    <xf numFmtId="14" fontId="5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32" applyNumberFormat="1" applyFont="1" applyFill="1" applyBorder="1" applyAlignment="1">
      <alignment horizontal="center" vertical="center"/>
    </xf>
    <xf numFmtId="2" fontId="6" fillId="2" borderId="1" xfId="32" applyNumberFormat="1" applyFont="1" applyFill="1" applyBorder="1" applyAlignment="1">
      <alignment horizontal="center" vertical="center"/>
    </xf>
    <xf numFmtId="2" fontId="6" fillId="2" borderId="0" xfId="32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2" fontId="6" fillId="2" borderId="1" xfId="32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164" fontId="6" fillId="2" borderId="1" xfId="32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/>
    </xf>
    <xf numFmtId="49" fontId="11" fillId="2" borderId="2" xfId="12" applyNumberFormat="1" applyFont="1" applyFill="1" applyBorder="1" applyAlignment="1">
      <alignment horizontal="center" vertical="center" wrapText="1"/>
    </xf>
    <xf numFmtId="14" fontId="11" fillId="2" borderId="2" xfId="12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49" fontId="11" fillId="2" borderId="2" xfId="13" applyNumberFormat="1" applyFont="1" applyFill="1" applyBorder="1" applyAlignment="1">
      <alignment horizontal="center" vertical="center" wrapText="1"/>
    </xf>
    <xf numFmtId="14" fontId="11" fillId="2" borderId="2" xfId="13" applyNumberFormat="1" applyFont="1" applyFill="1" applyBorder="1" applyAlignment="1">
      <alignment horizontal="center" vertical="center"/>
    </xf>
    <xf numFmtId="49" fontId="11" fillId="2" borderId="2" xfId="14" applyNumberFormat="1" applyFont="1" applyFill="1" applyBorder="1" applyAlignment="1">
      <alignment horizontal="center" vertical="center" wrapText="1"/>
    </xf>
    <xf numFmtId="14" fontId="11" fillId="2" borderId="2" xfId="14" applyNumberFormat="1" applyFont="1" applyFill="1" applyBorder="1" applyAlignment="1">
      <alignment horizontal="center" vertical="center"/>
    </xf>
    <xf numFmtId="49" fontId="11" fillId="2" borderId="2" xfId="15" applyNumberFormat="1" applyFont="1" applyFill="1" applyBorder="1" applyAlignment="1">
      <alignment horizontal="center" vertical="center" wrapText="1"/>
    </xf>
    <xf numFmtId="14" fontId="11" fillId="2" borderId="2" xfId="15" applyNumberFormat="1" applyFont="1" applyFill="1" applyBorder="1" applyAlignment="1">
      <alignment horizontal="center" vertical="center"/>
    </xf>
    <xf numFmtId="49" fontId="11" fillId="2" borderId="2" xfId="16" applyNumberFormat="1" applyFont="1" applyFill="1" applyBorder="1" applyAlignment="1">
      <alignment horizontal="center" vertical="center" wrapText="1"/>
    </xf>
    <xf numFmtId="14" fontId="11" fillId="2" borderId="2" xfId="16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 applyBorder="1" applyAlignment="1">
      <alignment vertical="center"/>
    </xf>
    <xf numFmtId="49" fontId="11" fillId="2" borderId="2" xfId="17" applyNumberFormat="1" applyFont="1" applyFill="1" applyBorder="1" applyAlignment="1">
      <alignment horizontal="center" vertical="center" wrapText="1"/>
    </xf>
    <xf numFmtId="14" fontId="11" fillId="2" borderId="2" xfId="17" applyNumberFormat="1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wrapText="1"/>
    </xf>
    <xf numFmtId="0" fontId="6" fillId="2" borderId="13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2" borderId="0" xfId="0" applyFont="1" applyFill="1" applyBorder="1"/>
    <xf numFmtId="49" fontId="11" fillId="4" borderId="4" xfId="17" applyNumberFormat="1" applyFont="1" applyFill="1" applyBorder="1" applyAlignment="1">
      <alignment horizontal="center" vertical="center" wrapText="1"/>
    </xf>
    <xf numFmtId="14" fontId="11" fillId="4" borderId="4" xfId="17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49" fontId="11" fillId="2" borderId="1" xfId="17" applyNumberFormat="1" applyFont="1" applyFill="1" applyBorder="1" applyAlignment="1">
      <alignment horizontal="center" vertical="center" wrapText="1"/>
    </xf>
    <xf numFmtId="14" fontId="11" fillId="2" borderId="1" xfId="17" applyNumberFormat="1" applyFont="1" applyFill="1" applyBorder="1" applyAlignment="1">
      <alignment horizontal="center" vertical="center"/>
    </xf>
    <xf numFmtId="49" fontId="11" fillId="4" borderId="1" xfId="17" applyNumberFormat="1" applyFont="1" applyFill="1" applyBorder="1" applyAlignment="1">
      <alignment horizontal="center" vertical="center" wrapText="1"/>
    </xf>
    <xf numFmtId="14" fontId="11" fillId="4" borderId="1" xfId="17" applyNumberFormat="1" applyFont="1" applyFill="1" applyBorder="1" applyAlignment="1">
      <alignment horizontal="center" vertical="center"/>
    </xf>
    <xf numFmtId="49" fontId="14" fillId="2" borderId="2" xfId="10" applyNumberFormat="1" applyFont="1" applyFill="1" applyBorder="1" applyAlignment="1">
      <alignment horizontal="left" vertical="center" wrapText="1"/>
    </xf>
    <xf numFmtId="49" fontId="11" fillId="2" borderId="2" xfId="31" applyNumberFormat="1" applyFont="1" applyFill="1" applyBorder="1" applyAlignment="1">
      <alignment horizontal="center" vertical="center" wrapText="1"/>
    </xf>
    <xf numFmtId="14" fontId="11" fillId="2" borderId="2" xfId="31" applyNumberFormat="1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 wrapText="1"/>
    </xf>
    <xf numFmtId="3" fontId="11" fillId="2" borderId="2" xfId="3" applyNumberFormat="1" applyFont="1" applyFill="1" applyBorder="1" applyAlignment="1">
      <alignment horizontal="center" vertical="center"/>
    </xf>
    <xf numFmtId="2" fontId="11" fillId="2" borderId="2" xfId="6" applyNumberFormat="1" applyFont="1" applyFill="1" applyBorder="1" applyAlignment="1">
      <alignment horizontal="center" vertical="center"/>
    </xf>
    <xf numFmtId="0" fontId="13" fillId="2" borderId="1" xfId="32" applyNumberFormat="1" applyFont="1" applyFill="1" applyBorder="1" applyAlignment="1">
      <alignment horizontal="center" vertical="center"/>
    </xf>
    <xf numFmtId="0" fontId="6" fillId="2" borderId="1" xfId="32" applyNumberFormat="1" applyFont="1" applyFill="1" applyBorder="1" applyAlignment="1">
      <alignment horizontal="center" vertical="center" wrapText="1"/>
    </xf>
    <xf numFmtId="2" fontId="6" fillId="2" borderId="0" xfId="32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2" fontId="6" fillId="2" borderId="13" xfId="32" applyNumberFormat="1" applyFont="1" applyFill="1" applyBorder="1" applyAlignment="1">
      <alignment horizontal="center" vertical="center" wrapText="1"/>
    </xf>
    <xf numFmtId="2" fontId="6" fillId="2" borderId="12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2" fontId="6" fillId="2" borderId="12" xfId="32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wrapText="1"/>
    </xf>
    <xf numFmtId="49" fontId="14" fillId="2" borderId="2" xfId="21" applyNumberFormat="1" applyFont="1" applyFill="1" applyBorder="1" applyAlignment="1">
      <alignment horizontal="left" vertical="center" wrapText="1"/>
    </xf>
    <xf numFmtId="49" fontId="11" fillId="2" borderId="2" xfId="30" applyNumberFormat="1" applyFont="1" applyFill="1" applyBorder="1" applyAlignment="1">
      <alignment horizontal="center" vertical="center" wrapText="1"/>
    </xf>
    <xf numFmtId="14" fontId="11" fillId="2" borderId="2" xfId="30" applyNumberFormat="1" applyFont="1" applyFill="1" applyBorder="1" applyAlignment="1">
      <alignment horizontal="center" vertical="center"/>
    </xf>
    <xf numFmtId="3" fontId="11" fillId="2" borderId="2" xfId="2" applyNumberFormat="1" applyFont="1" applyFill="1" applyBorder="1" applyAlignment="1">
      <alignment horizontal="center" vertical="center"/>
    </xf>
    <xf numFmtId="2" fontId="11" fillId="2" borderId="2" xfId="5" applyNumberFormat="1" applyFont="1" applyFill="1" applyBorder="1" applyAlignment="1">
      <alignment horizontal="center" vertical="center"/>
    </xf>
    <xf numFmtId="0" fontId="12" fillId="2" borderId="1" xfId="32" applyNumberFormat="1" applyFont="1" applyFill="1" applyBorder="1" applyAlignment="1">
      <alignment horizontal="center" vertical="center" wrapText="1"/>
    </xf>
    <xf numFmtId="49" fontId="14" fillId="2" borderId="2" xfId="29" applyNumberFormat="1" applyFont="1" applyFill="1" applyBorder="1" applyAlignment="1">
      <alignment horizontal="left" vertical="center" wrapText="1"/>
    </xf>
    <xf numFmtId="49" fontId="11" fillId="2" borderId="2" xfId="1" applyNumberFormat="1" applyFont="1" applyFill="1" applyBorder="1" applyAlignment="1">
      <alignment horizontal="center" vertical="center" wrapText="1"/>
    </xf>
    <xf numFmtId="14" fontId="11" fillId="2" borderId="2" xfId="1" applyNumberFormat="1" applyFont="1" applyFill="1" applyBorder="1" applyAlignment="1">
      <alignment horizontal="center" vertical="center"/>
    </xf>
    <xf numFmtId="3" fontId="11" fillId="2" borderId="2" xfId="4" applyNumberFormat="1" applyFont="1" applyFill="1" applyBorder="1" applyAlignment="1">
      <alignment horizontal="center" vertical="center"/>
    </xf>
    <xf numFmtId="2" fontId="11" fillId="2" borderId="2" xfId="7" applyNumberFormat="1" applyFont="1" applyFill="1" applyBorder="1" applyAlignment="1">
      <alignment horizontal="center" vertical="center"/>
    </xf>
    <xf numFmtId="0" fontId="8" fillId="2" borderId="3" xfId="0" applyNumberFormat="1" applyFont="1" applyFill="1" applyBorder="1" applyAlignment="1">
      <alignment horizontal="center" vertical="center"/>
    </xf>
    <xf numFmtId="49" fontId="14" fillId="2" borderId="4" xfId="29" applyNumberFormat="1" applyFont="1" applyFill="1" applyBorder="1" applyAlignment="1">
      <alignment horizontal="left" vertical="center" wrapText="1"/>
    </xf>
    <xf numFmtId="49" fontId="11" fillId="2" borderId="4" xfId="1" applyNumberFormat="1" applyFont="1" applyFill="1" applyBorder="1" applyAlignment="1">
      <alignment horizontal="center" vertical="center" wrapText="1"/>
    </xf>
    <xf numFmtId="14" fontId="11" fillId="2" borderId="4" xfId="1" applyNumberFormat="1" applyFont="1" applyFill="1" applyBorder="1" applyAlignment="1">
      <alignment horizontal="center" vertical="center"/>
    </xf>
    <xf numFmtId="3" fontId="11" fillId="2" borderId="4" xfId="4" applyNumberFormat="1" applyFont="1" applyFill="1" applyBorder="1" applyAlignment="1">
      <alignment horizontal="center" vertical="center"/>
    </xf>
    <xf numFmtId="2" fontId="11" fillId="2" borderId="4" xfId="7" applyNumberFormat="1" applyFont="1" applyFill="1" applyBorder="1" applyAlignment="1">
      <alignment horizontal="center" vertical="center"/>
    </xf>
    <xf numFmtId="0" fontId="14" fillId="2" borderId="18" xfId="0" applyFont="1" applyFill="1" applyBorder="1" applyAlignment="1">
      <alignment horizontal="left" vertical="center" wrapText="1"/>
    </xf>
    <xf numFmtId="0" fontId="11" fillId="2" borderId="1" xfId="1" applyNumberFormat="1" applyFont="1" applyFill="1" applyBorder="1" applyAlignment="1">
      <alignment horizontal="center" vertical="center" wrapText="1"/>
    </xf>
    <xf numFmtId="14" fontId="11" fillId="2" borderId="1" xfId="1" applyNumberFormat="1" applyFont="1" applyFill="1" applyBorder="1" applyAlignment="1">
      <alignment horizontal="center" vertical="center"/>
    </xf>
    <xf numFmtId="14" fontId="5" fillId="2" borderId="3" xfId="0" applyNumberFormat="1" applyFont="1" applyFill="1" applyBorder="1" applyAlignment="1">
      <alignment horizontal="center" vertical="center"/>
    </xf>
    <xf numFmtId="14" fontId="6" fillId="2" borderId="3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/>
    </xf>
    <xf numFmtId="2" fontId="11" fillId="2" borderId="3" xfId="7" applyNumberFormat="1" applyFont="1" applyFill="1" applyBorder="1" applyAlignment="1">
      <alignment horizontal="center" vertical="center"/>
    </xf>
    <xf numFmtId="0" fontId="6" fillId="2" borderId="3" xfId="32" applyNumberFormat="1" applyFont="1" applyFill="1" applyBorder="1" applyAlignment="1">
      <alignment horizontal="center" vertical="center" wrapText="1"/>
    </xf>
    <xf numFmtId="0" fontId="9" fillId="2" borderId="3" xfId="32" applyNumberFormat="1" applyFont="1" applyFill="1" applyBorder="1" applyAlignment="1">
      <alignment horizontal="center" vertical="center" wrapText="1"/>
    </xf>
    <xf numFmtId="2" fontId="11" fillId="2" borderId="3" xfId="0" applyNumberFormat="1" applyFont="1" applyFill="1" applyBorder="1" applyAlignment="1">
      <alignment horizontal="center" vertical="center"/>
    </xf>
    <xf numFmtId="2" fontId="6" fillId="2" borderId="3" xfId="32" applyNumberFormat="1" applyFont="1" applyFill="1" applyBorder="1" applyAlignment="1">
      <alignment horizontal="center" vertical="center" wrapText="1"/>
    </xf>
    <xf numFmtId="2" fontId="6" fillId="2" borderId="0" xfId="32" applyNumberFormat="1" applyFont="1" applyFill="1" applyBorder="1" applyAlignment="1">
      <alignment horizontal="center" vertical="center" wrapText="1"/>
    </xf>
    <xf numFmtId="2" fontId="6" fillId="2" borderId="3" xfId="32" applyNumberFormat="1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2" fontId="6" fillId="2" borderId="14" xfId="0" applyNumberFormat="1" applyFont="1" applyFill="1" applyBorder="1" applyAlignment="1">
      <alignment horizontal="center" vertical="center" wrapText="1"/>
    </xf>
    <xf numFmtId="164" fontId="6" fillId="2" borderId="3" xfId="32" applyFont="1" applyFill="1" applyBorder="1" applyAlignment="1">
      <alignment horizontal="center" vertical="center"/>
    </xf>
    <xf numFmtId="49" fontId="14" fillId="2" borderId="12" xfId="0" applyNumberFormat="1" applyFont="1" applyFill="1" applyBorder="1" applyAlignment="1">
      <alignment horizontal="left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6" fillId="2" borderId="1" xfId="0" applyNumberFormat="1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left" vertical="center" wrapText="1"/>
    </xf>
    <xf numFmtId="0" fontId="11" fillId="2" borderId="2" xfId="15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49" fontId="11" fillId="2" borderId="2" xfId="8" applyNumberFormat="1" applyFont="1" applyFill="1" applyBorder="1" applyAlignment="1">
      <alignment horizontal="center" vertical="center" wrapText="1"/>
    </xf>
    <xf numFmtId="14" fontId="11" fillId="2" borderId="2" xfId="8" applyNumberFormat="1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left" vertical="center" wrapText="1"/>
    </xf>
    <xf numFmtId="0" fontId="11" fillId="2" borderId="19" xfId="9" applyNumberFormat="1" applyFont="1" applyFill="1" applyBorder="1" applyAlignment="1">
      <alignment horizontal="center" vertical="center" wrapText="1"/>
    </xf>
    <xf numFmtId="14" fontId="11" fillId="2" borderId="19" xfId="9" applyNumberFormat="1" applyFont="1" applyFill="1" applyBorder="1" applyAlignment="1">
      <alignment horizontal="center" vertical="center"/>
    </xf>
    <xf numFmtId="4" fontId="11" fillId="2" borderId="12" xfId="0" applyNumberFormat="1" applyFont="1" applyFill="1" applyBorder="1" applyAlignment="1">
      <alignment horizontal="center" vertical="center"/>
    </xf>
    <xf numFmtId="165" fontId="6" fillId="4" borderId="1" xfId="32" applyNumberFormat="1" applyFont="1" applyFill="1" applyBorder="1" applyAlignment="1">
      <alignment horizontal="center" vertical="center"/>
    </xf>
    <xf numFmtId="0" fontId="0" fillId="4" borderId="0" xfId="0" applyFont="1" applyFill="1" applyBorder="1"/>
    <xf numFmtId="0" fontId="0" fillId="4" borderId="0" xfId="0" applyFill="1" applyBorder="1"/>
    <xf numFmtId="0" fontId="3" fillId="4" borderId="0" xfId="0" applyFont="1" applyFill="1" applyBorder="1"/>
    <xf numFmtId="0" fontId="7" fillId="4" borderId="12" xfId="0" applyFont="1" applyFill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0" fontId="2" fillId="4" borderId="0" xfId="0" applyFont="1" applyFill="1" applyBorder="1" applyAlignment="1">
      <alignment vertical="center"/>
    </xf>
    <xf numFmtId="0" fontId="2" fillId="4" borderId="12" xfId="0" applyFont="1" applyFill="1" applyBorder="1"/>
    <xf numFmtId="0" fontId="0" fillId="4" borderId="12" xfId="0" applyFill="1" applyBorder="1"/>
    <xf numFmtId="49" fontId="11" fillId="2" borderId="2" xfId="9" applyNumberFormat="1" applyFont="1" applyFill="1" applyBorder="1" applyAlignment="1">
      <alignment horizontal="center" vertical="center" wrapText="1"/>
    </xf>
    <xf numFmtId="14" fontId="11" fillId="2" borderId="2" xfId="9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4" fontId="6" fillId="2" borderId="12" xfId="0" applyNumberFormat="1" applyFont="1" applyFill="1" applyBorder="1" applyAlignment="1">
      <alignment horizontal="center" vertical="center"/>
    </xf>
    <xf numFmtId="43" fontId="6" fillId="4" borderId="1" xfId="32" applyNumberFormat="1" applyFont="1" applyFill="1" applyBorder="1" applyAlignment="1">
      <alignment horizontal="right" vertical="center"/>
    </xf>
    <xf numFmtId="49" fontId="11" fillId="7" borderId="2" xfId="18" applyNumberFormat="1" applyFont="1" applyFill="1" applyBorder="1" applyAlignment="1">
      <alignment horizontal="center" vertical="center" wrapText="1"/>
    </xf>
    <xf numFmtId="14" fontId="11" fillId="7" borderId="2" xfId="18" applyNumberFormat="1" applyFont="1" applyFill="1" applyBorder="1" applyAlignment="1">
      <alignment horizontal="center" vertical="center"/>
    </xf>
    <xf numFmtId="9" fontId="2" fillId="4" borderId="0" xfId="0" applyNumberFormat="1" applyFont="1" applyFill="1" applyBorder="1"/>
    <xf numFmtId="49" fontId="11" fillId="2" borderId="2" xfId="19" applyNumberFormat="1" applyFont="1" applyFill="1" applyBorder="1" applyAlignment="1">
      <alignment horizontal="center" vertical="center" wrapText="1"/>
    </xf>
    <xf numFmtId="14" fontId="11" fillId="2" borderId="2" xfId="19" applyNumberFormat="1" applyFont="1" applyFill="1" applyBorder="1" applyAlignment="1">
      <alignment horizontal="center" vertical="center"/>
    </xf>
    <xf numFmtId="9" fontId="2" fillId="2" borderId="0" xfId="0" applyNumberFormat="1" applyFont="1" applyFill="1" applyBorder="1"/>
    <xf numFmtId="49" fontId="11" fillId="2" borderId="2" xfId="20" applyNumberFormat="1" applyFont="1" applyFill="1" applyBorder="1" applyAlignment="1">
      <alignment horizontal="center" vertical="center" wrapText="1"/>
    </xf>
    <xf numFmtId="14" fontId="11" fillId="2" borderId="2" xfId="20" applyNumberFormat="1" applyFont="1" applyFill="1" applyBorder="1" applyAlignment="1">
      <alignment horizontal="center" vertical="center"/>
    </xf>
    <xf numFmtId="49" fontId="11" fillId="2" borderId="2" xfId="22" applyNumberFormat="1" applyFont="1" applyFill="1" applyBorder="1" applyAlignment="1">
      <alignment horizontal="center" vertical="center" wrapText="1"/>
    </xf>
    <xf numFmtId="14" fontId="11" fillId="2" borderId="2" xfId="22" applyNumberFormat="1" applyFont="1" applyFill="1" applyBorder="1" applyAlignment="1">
      <alignment horizontal="center" vertical="center"/>
    </xf>
    <xf numFmtId="49" fontId="11" fillId="2" borderId="2" xfId="23" applyNumberFormat="1" applyFont="1" applyFill="1" applyBorder="1" applyAlignment="1">
      <alignment horizontal="center" vertical="center" wrapText="1"/>
    </xf>
    <xf numFmtId="14" fontId="11" fillId="2" borderId="2" xfId="23" applyNumberFormat="1" applyFont="1" applyFill="1" applyBorder="1" applyAlignment="1">
      <alignment horizontal="center" vertical="center"/>
    </xf>
    <xf numFmtId="49" fontId="11" fillId="2" borderId="10" xfId="24" applyNumberFormat="1" applyFont="1" applyFill="1" applyBorder="1" applyAlignment="1">
      <alignment horizontal="center" vertical="center" wrapText="1"/>
    </xf>
    <xf numFmtId="14" fontId="11" fillId="2" borderId="2" xfId="24" applyNumberFormat="1" applyFont="1" applyFill="1" applyBorder="1" applyAlignment="1">
      <alignment horizontal="center" vertical="center"/>
    </xf>
    <xf numFmtId="49" fontId="11" fillId="2" borderId="4" xfId="25" applyNumberFormat="1" applyFont="1" applyFill="1" applyBorder="1" applyAlignment="1">
      <alignment horizontal="center" vertical="center" wrapText="1"/>
    </xf>
    <xf numFmtId="14" fontId="11" fillId="2" borderId="4" xfId="25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11" fillId="2" borderId="2" xfId="26" applyNumberFormat="1" applyFont="1" applyFill="1" applyBorder="1" applyAlignment="1">
      <alignment horizontal="center" vertical="center" wrapText="1"/>
    </xf>
    <xf numFmtId="14" fontId="11" fillId="2" borderId="2" xfId="26" applyNumberFormat="1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6" fillId="2" borderId="3" xfId="32" applyNumberFormat="1" applyFont="1" applyFill="1" applyBorder="1" applyAlignment="1">
      <alignment horizontal="center" vertical="center"/>
    </xf>
    <xf numFmtId="49" fontId="11" fillId="2" borderId="2" xfId="27" applyNumberFormat="1" applyFont="1" applyFill="1" applyBorder="1" applyAlignment="1">
      <alignment horizontal="center" vertical="center" wrapText="1"/>
    </xf>
    <xf numFmtId="14" fontId="11" fillId="2" borderId="2" xfId="27" applyNumberFormat="1" applyFont="1" applyFill="1" applyBorder="1" applyAlignment="1">
      <alignment horizontal="center" vertical="center"/>
    </xf>
    <xf numFmtId="49" fontId="11" fillId="2" borderId="4" xfId="28" applyNumberFormat="1" applyFont="1" applyFill="1" applyBorder="1" applyAlignment="1">
      <alignment horizontal="center" vertical="center" wrapText="1"/>
    </xf>
    <xf numFmtId="14" fontId="11" fillId="2" borderId="4" xfId="28" applyNumberFormat="1" applyFont="1" applyFill="1" applyBorder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14" fontId="11" fillId="2" borderId="2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14" fontId="11" fillId="2" borderId="4" xfId="0" applyNumberFormat="1" applyFont="1" applyFill="1" applyBorder="1" applyAlignment="1">
      <alignment horizontal="center" vertical="center"/>
    </xf>
    <xf numFmtId="14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2" fontId="6" fillId="2" borderId="16" xfId="32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2" fontId="6" fillId="2" borderId="1" xfId="0" applyNumberFormat="1" applyFont="1" applyFill="1" applyBorder="1" applyAlignment="1">
      <alignment vertical="center"/>
    </xf>
    <xf numFmtId="0" fontId="2" fillId="2" borderId="12" xfId="0" applyFont="1" applyFill="1" applyBorder="1"/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11" fillId="4" borderId="10" xfId="11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/>
    <xf numFmtId="4" fontId="6" fillId="4" borderId="1" xfId="0" applyNumberFormat="1" applyFont="1" applyFill="1" applyBorder="1"/>
    <xf numFmtId="4" fontId="6" fillId="2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4" fontId="6" fillId="2" borderId="1" xfId="32" applyNumberFormat="1" applyFont="1" applyFill="1" applyBorder="1" applyAlignment="1">
      <alignment horizontal="center" vertical="center"/>
    </xf>
    <xf numFmtId="4" fontId="6" fillId="4" borderId="1" xfId="32" applyNumberFormat="1" applyFont="1" applyFill="1" applyBorder="1" applyAlignment="1">
      <alignment horizontal="center" vertical="center"/>
    </xf>
    <xf numFmtId="0" fontId="10" fillId="2" borderId="1" xfId="0" applyFont="1" applyFill="1" applyBorder="1"/>
    <xf numFmtId="0" fontId="10" fillId="4" borderId="1" xfId="0" applyFont="1" applyFill="1" applyBorder="1"/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/>
    </xf>
    <xf numFmtId="49" fontId="11" fillId="4" borderId="0" xfId="0" applyNumberFormat="1" applyFont="1" applyFill="1" applyBorder="1" applyAlignment="1">
      <alignment horizontal="left" vertical="center" wrapText="1"/>
    </xf>
    <xf numFmtId="164" fontId="6" fillId="4" borderId="1" xfId="32" applyNumberFormat="1" applyFont="1" applyFill="1" applyBorder="1" applyAlignment="1">
      <alignment horizontal="left" vertical="center" indent="1"/>
    </xf>
    <xf numFmtId="43" fontId="7" fillId="2" borderId="0" xfId="0" applyNumberFormat="1" applyFont="1" applyFill="1" applyBorder="1" applyAlignment="1">
      <alignment vertical="center"/>
    </xf>
    <xf numFmtId="164" fontId="6" fillId="4" borderId="1" xfId="32" applyNumberFormat="1" applyFont="1" applyFill="1" applyBorder="1" applyAlignment="1">
      <alignment horizontal="center" vertical="center"/>
    </xf>
    <xf numFmtId="43" fontId="7" fillId="4" borderId="0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43" fontId="4" fillId="4" borderId="0" xfId="0" applyNumberFormat="1" applyFont="1" applyFill="1" applyBorder="1" applyAlignment="1">
      <alignment vertical="center"/>
    </xf>
    <xf numFmtId="43" fontId="2" fillId="4" borderId="0" xfId="0" applyNumberFormat="1" applyFont="1" applyFill="1" applyBorder="1"/>
    <xf numFmtId="0" fontId="8" fillId="9" borderId="1" xfId="0" applyFont="1" applyFill="1" applyBorder="1" applyAlignment="1">
      <alignment horizontal="center" vertical="center" wrapText="1"/>
    </xf>
    <xf numFmtId="2" fontId="6" fillId="4" borderId="0" xfId="0" applyNumberFormat="1" applyFont="1" applyFill="1" applyBorder="1" applyAlignment="1">
      <alignment horizontal="left" vertical="center" wrapText="1"/>
    </xf>
    <xf numFmtId="2" fontId="6" fillId="4" borderId="21" xfId="0" applyNumberFormat="1" applyFont="1" applyFill="1" applyBorder="1" applyAlignment="1">
      <alignment horizontal="center" vertical="center"/>
    </xf>
    <xf numFmtId="2" fontId="6" fillId="4" borderId="20" xfId="0" applyNumberFormat="1" applyFont="1" applyFill="1" applyBorder="1" applyAlignment="1">
      <alignment horizontal="center" vertical="center"/>
    </xf>
    <xf numFmtId="2" fontId="6" fillId="4" borderId="22" xfId="0" applyNumberFormat="1" applyFont="1" applyFill="1" applyBorder="1" applyAlignment="1">
      <alignment horizontal="center" vertical="center"/>
    </xf>
    <xf numFmtId="2" fontId="6" fillId="4" borderId="3" xfId="0" applyNumberFormat="1" applyFont="1" applyFill="1" applyBorder="1" applyAlignment="1">
      <alignment horizontal="center" vertical="center" textRotation="90"/>
    </xf>
    <xf numFmtId="2" fontId="6" fillId="4" borderId="15" xfId="0" applyNumberFormat="1" applyFont="1" applyFill="1" applyBorder="1" applyAlignment="1">
      <alignment horizontal="center" vertical="center" textRotation="90"/>
    </xf>
    <xf numFmtId="2" fontId="6" fillId="4" borderId="13" xfId="0" applyNumberFormat="1" applyFont="1" applyFill="1" applyBorder="1" applyAlignment="1">
      <alignment horizontal="center" vertical="center"/>
    </xf>
    <xf numFmtId="2" fontId="6" fillId="4" borderId="25" xfId="0" applyNumberFormat="1" applyFont="1" applyFill="1" applyBorder="1" applyAlignment="1">
      <alignment horizontal="center" vertical="center"/>
    </xf>
    <xf numFmtId="2" fontId="6" fillId="4" borderId="12" xfId="0" applyNumberFormat="1" applyFont="1" applyFill="1" applyBorder="1" applyAlignment="1">
      <alignment horizontal="center" vertical="center"/>
    </xf>
    <xf numFmtId="0" fontId="6" fillId="4" borderId="0" xfId="0" applyNumberFormat="1" applyFont="1" applyFill="1" applyBorder="1" applyAlignment="1">
      <alignment horizontal="center" vertical="center"/>
    </xf>
    <xf numFmtId="2" fontId="6" fillId="4" borderId="17" xfId="0" applyNumberFormat="1" applyFont="1" applyFill="1" applyBorder="1" applyAlignment="1">
      <alignment horizontal="center" vertical="center" textRotation="90" wrapText="1"/>
    </xf>
    <xf numFmtId="2" fontId="6" fillId="4" borderId="15" xfId="0" applyNumberFormat="1" applyFont="1" applyFill="1" applyBorder="1" applyAlignment="1">
      <alignment horizontal="center" vertical="center" textRotation="90" wrapText="1"/>
    </xf>
    <xf numFmtId="0" fontId="6" fillId="4" borderId="17" xfId="0" applyNumberFormat="1" applyFont="1" applyFill="1" applyBorder="1" applyAlignment="1">
      <alignment horizontal="center" vertical="center" textRotation="90" wrapText="1"/>
    </xf>
    <xf numFmtId="0" fontId="6" fillId="4" borderId="15" xfId="0" applyNumberFormat="1" applyFont="1" applyFill="1" applyBorder="1" applyAlignment="1">
      <alignment horizontal="center" vertical="center" textRotation="90" wrapText="1"/>
    </xf>
    <xf numFmtId="2" fontId="6" fillId="4" borderId="20" xfId="0" applyNumberFormat="1" applyFont="1" applyFill="1" applyBorder="1" applyAlignment="1">
      <alignment horizontal="center" vertical="center" wrapText="1"/>
    </xf>
    <xf numFmtId="2" fontId="6" fillId="4" borderId="3" xfId="0" applyNumberFormat="1" applyFont="1" applyFill="1" applyBorder="1" applyAlignment="1">
      <alignment horizontal="center" vertical="center" textRotation="90" wrapText="1"/>
    </xf>
    <xf numFmtId="0" fontId="6" fillId="4" borderId="3" xfId="0" applyNumberFormat="1" applyFont="1" applyFill="1" applyBorder="1" applyAlignment="1">
      <alignment horizontal="center" vertical="center" textRotation="90"/>
    </xf>
    <xf numFmtId="0" fontId="6" fillId="4" borderId="15" xfId="0" applyNumberFormat="1" applyFont="1" applyFill="1" applyBorder="1" applyAlignment="1">
      <alignment horizontal="center" vertical="center" textRotation="90"/>
    </xf>
    <xf numFmtId="0" fontId="2" fillId="8" borderId="3" xfId="0" applyFont="1" applyFill="1" applyBorder="1" applyAlignment="1">
      <alignment horizontal="center" vertical="center"/>
    </xf>
    <xf numFmtId="0" fontId="2" fillId="8" borderId="17" xfId="0" applyFont="1" applyFill="1" applyBorder="1" applyAlignment="1">
      <alignment horizontal="center" vertical="center"/>
    </xf>
    <xf numFmtId="0" fontId="2" fillId="8" borderId="15" xfId="0" applyFont="1" applyFill="1" applyBorder="1" applyAlignment="1">
      <alignment horizontal="center" vertical="center"/>
    </xf>
    <xf numFmtId="2" fontId="6" fillId="4" borderId="21" xfId="0" applyNumberFormat="1" applyFont="1" applyFill="1" applyBorder="1" applyAlignment="1">
      <alignment horizontal="center" vertical="center" wrapText="1"/>
    </xf>
    <xf numFmtId="2" fontId="6" fillId="4" borderId="22" xfId="0" applyNumberFormat="1" applyFont="1" applyFill="1" applyBorder="1" applyAlignment="1">
      <alignment horizontal="center" vertical="center" wrapText="1"/>
    </xf>
    <xf numFmtId="2" fontId="6" fillId="3" borderId="13" xfId="0" applyNumberFormat="1" applyFont="1" applyFill="1" applyBorder="1" applyAlignment="1">
      <alignment horizontal="center" vertical="center" wrapText="1"/>
    </xf>
    <xf numFmtId="2" fontId="6" fillId="3" borderId="12" xfId="0" applyNumberFormat="1" applyFont="1" applyFill="1" applyBorder="1" applyAlignment="1">
      <alignment horizontal="center" vertical="center" wrapText="1"/>
    </xf>
    <xf numFmtId="2" fontId="6" fillId="3" borderId="21" xfId="0" applyNumberFormat="1" applyFont="1" applyFill="1" applyBorder="1" applyAlignment="1">
      <alignment horizontal="center" vertical="center" wrapText="1"/>
    </xf>
    <xf numFmtId="2" fontId="6" fillId="3" borderId="22" xfId="0" applyNumberFormat="1" applyFont="1" applyFill="1" applyBorder="1" applyAlignment="1">
      <alignment horizontal="center" vertical="center" wrapText="1"/>
    </xf>
    <xf numFmtId="2" fontId="6" fillId="4" borderId="23" xfId="0" applyNumberFormat="1" applyFont="1" applyFill="1" applyBorder="1" applyAlignment="1">
      <alignment horizontal="center" vertical="center" wrapText="1"/>
    </xf>
    <xf numFmtId="2" fontId="6" fillId="4" borderId="24" xfId="0" applyNumberFormat="1" applyFont="1" applyFill="1" applyBorder="1" applyAlignment="1">
      <alignment horizontal="center" vertical="center" wrapText="1"/>
    </xf>
    <xf numFmtId="2" fontId="6" fillId="4" borderId="13" xfId="0" applyNumberFormat="1" applyFont="1" applyFill="1" applyBorder="1" applyAlignment="1">
      <alignment horizontal="center" vertical="center" wrapText="1"/>
    </xf>
    <xf numFmtId="2" fontId="6" fillId="4" borderId="12" xfId="0" applyNumberFormat="1" applyFont="1" applyFill="1" applyBorder="1" applyAlignment="1">
      <alignment horizontal="center" vertical="center" wrapText="1"/>
    </xf>
    <xf numFmtId="0" fontId="6" fillId="4" borderId="17" xfId="0" applyNumberFormat="1" applyFont="1" applyFill="1" applyBorder="1" applyAlignment="1">
      <alignment horizontal="center" vertical="center" wrapText="1"/>
    </xf>
    <xf numFmtId="0" fontId="6" fillId="4" borderId="15" xfId="0" applyNumberFormat="1" applyFont="1" applyFill="1" applyBorder="1" applyAlignment="1">
      <alignment horizontal="center" vertical="center" wrapText="1"/>
    </xf>
    <xf numFmtId="2" fontId="6" fillId="4" borderId="17" xfId="0" applyNumberFormat="1" applyFont="1" applyFill="1" applyBorder="1" applyAlignment="1">
      <alignment horizontal="center" vertical="center" wrapText="1"/>
    </xf>
    <xf numFmtId="2" fontId="6" fillId="4" borderId="15" xfId="0" applyNumberFormat="1" applyFont="1" applyFill="1" applyBorder="1" applyAlignment="1">
      <alignment horizontal="center" vertical="center" wrapText="1"/>
    </xf>
  </cellXfs>
  <cellStyles count="33">
    <cellStyle name="Обычный" xfId="0" builtinId="0"/>
    <cellStyle name="Обычный 10" xfId="1"/>
    <cellStyle name="Обычный 11" xfId="2"/>
    <cellStyle name="Обычный 12" xfId="3"/>
    <cellStyle name="Обычный 13" xfId="4"/>
    <cellStyle name="Обычный 14" xfId="5"/>
    <cellStyle name="Обычный 15" xfId="6"/>
    <cellStyle name="Обычный 16" xfId="7"/>
    <cellStyle name="Обычный 17" xfId="8"/>
    <cellStyle name="Обычный 18" xfId="9"/>
    <cellStyle name="Обычный 2" xfId="10"/>
    <cellStyle name="Обычный 20" xfId="11"/>
    <cellStyle name="Обычный 21" xfId="12"/>
    <cellStyle name="Обычный 22" xfId="13"/>
    <cellStyle name="Обычный 23" xfId="14"/>
    <cellStyle name="Обычный 24" xfId="15"/>
    <cellStyle name="Обычный 25" xfId="16"/>
    <cellStyle name="Обычный 26" xfId="17"/>
    <cellStyle name="Обычный 27" xfId="18"/>
    <cellStyle name="Обычный 28" xfId="19"/>
    <cellStyle name="Обычный 29" xfId="20"/>
    <cellStyle name="Обычный 3" xfId="21"/>
    <cellStyle name="Обычный 30" xfId="22"/>
    <cellStyle name="Обычный 31" xfId="23"/>
    <cellStyle name="Обычный 32" xfId="24"/>
    <cellStyle name="Обычный 34" xfId="25"/>
    <cellStyle name="Обычный 35" xfId="26"/>
    <cellStyle name="Обычный 37" xfId="27"/>
    <cellStyle name="Обычный 38" xfId="28"/>
    <cellStyle name="Обычный 4" xfId="29"/>
    <cellStyle name="Обычный 8" xfId="30"/>
    <cellStyle name="Обычный 9" xfId="31"/>
    <cellStyle name="Финансовый" xfId="32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519"/>
  <sheetViews>
    <sheetView showGridLines="0" tabSelected="1" view="pageBreakPreview" zoomScale="54" zoomScaleNormal="59" zoomScaleSheetLayoutView="54" workbookViewId="0">
      <pane ySplit="9" topLeftCell="A10" activePane="bottomLeft" state="frozen"/>
      <selection activeCell="J1" sqref="J1"/>
      <selection pane="bottomLeft" activeCell="Z13" sqref="Z13"/>
    </sheetView>
  </sheetViews>
  <sheetFormatPr defaultColWidth="9.140625" defaultRowHeight="18.75" x14ac:dyDescent="0.2"/>
  <cols>
    <col min="1" max="1" width="7.5703125" style="197" customWidth="1"/>
    <col min="2" max="2" width="7.85546875" style="200" customWidth="1"/>
    <col min="3" max="3" width="51.85546875" style="121" customWidth="1"/>
    <col min="4" max="4" width="12.140625" style="200" customWidth="1"/>
    <col min="5" max="5" width="15.140625" style="200" customWidth="1"/>
    <col min="6" max="6" width="18" style="201" customWidth="1"/>
    <col min="7" max="7" width="16" style="200" customWidth="1"/>
    <col min="8" max="8" width="18.7109375" style="201" customWidth="1"/>
    <col min="9" max="9" width="15" style="118" customWidth="1"/>
    <col min="10" max="10" width="16.28515625" style="200" customWidth="1"/>
    <col min="11" max="11" width="15.85546875" style="202" customWidth="1"/>
    <col min="12" max="12" width="18.140625" style="200" customWidth="1"/>
    <col min="13" max="13" width="14.85546875" style="118" customWidth="1"/>
    <col min="14" max="14" width="13.85546875" style="203" customWidth="1"/>
    <col min="15" max="15" width="15.42578125" style="118" customWidth="1"/>
    <col min="16" max="16" width="0" style="118" hidden="1" customWidth="1"/>
    <col min="17" max="17" width="14.85546875" style="118" customWidth="1"/>
    <col min="18" max="18" width="13.85546875" style="118" customWidth="1"/>
    <col min="19" max="19" width="24.28515625" style="118" customWidth="1"/>
    <col min="20" max="20" width="12.85546875" style="118" customWidth="1"/>
    <col min="21" max="21" width="12.5703125" style="118" customWidth="1"/>
    <col min="22" max="22" width="25.140625" style="118" customWidth="1"/>
    <col min="23" max="23" width="26" style="118" customWidth="1"/>
    <col min="24" max="24" width="30.85546875" style="118" customWidth="1"/>
    <col min="25" max="25" width="25.42578125" style="118" customWidth="1"/>
    <col min="26" max="26" width="37.7109375" style="329" customWidth="1"/>
    <col min="27" max="27" width="25.85546875" style="330" customWidth="1"/>
    <col min="28" max="28" width="19.28515625" style="330" bestFit="1" customWidth="1"/>
    <col min="29" max="29" width="44.7109375" style="330" customWidth="1"/>
    <col min="30" max="51" width="9.140625" style="330"/>
    <col min="52" max="16384" width="9.140625" style="1"/>
  </cols>
  <sheetData>
    <row r="1" spans="1:55" ht="124.5" customHeight="1" x14ac:dyDescent="0.2">
      <c r="A1" s="115"/>
      <c r="B1" s="31"/>
      <c r="C1" s="116"/>
      <c r="D1" s="117"/>
      <c r="E1" s="117"/>
      <c r="F1" s="117"/>
      <c r="G1" s="117"/>
      <c r="H1" s="117"/>
      <c r="I1" s="116"/>
      <c r="J1" s="117"/>
      <c r="K1" s="117">
        <f>J129+J134+J137+J143+J152+J155+J162+J171+J175+J180+J190+J192+J201+J218+J220+J231</f>
        <v>84</v>
      </c>
      <c r="L1" s="117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408" t="s">
        <v>394</v>
      </c>
      <c r="X1" s="408"/>
      <c r="Y1" s="408"/>
    </row>
    <row r="2" spans="1:55" ht="17.25" customHeight="1" x14ac:dyDescent="0.2">
      <c r="A2" s="115"/>
      <c r="B2" s="417" t="s">
        <v>393</v>
      </c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417"/>
      <c r="S2" s="417"/>
      <c r="T2" s="417"/>
      <c r="U2" s="417"/>
      <c r="V2" s="417"/>
      <c r="W2" s="417"/>
      <c r="X2" s="417"/>
      <c r="Y2" s="417"/>
    </row>
    <row r="3" spans="1:55" ht="17.25" customHeight="1" x14ac:dyDescent="0.2">
      <c r="A3" s="115"/>
      <c r="B3" s="417" t="s">
        <v>26</v>
      </c>
      <c r="C3" s="417"/>
      <c r="D3" s="417"/>
      <c r="E3" s="417"/>
      <c r="F3" s="417"/>
      <c r="G3" s="417"/>
      <c r="H3" s="417"/>
      <c r="I3" s="417"/>
      <c r="J3" s="417"/>
      <c r="K3" s="417"/>
      <c r="L3" s="417"/>
      <c r="M3" s="417"/>
      <c r="N3" s="417"/>
      <c r="O3" s="417"/>
      <c r="P3" s="417"/>
      <c r="Q3" s="417"/>
      <c r="R3" s="417"/>
      <c r="S3" s="417"/>
      <c r="T3" s="417"/>
      <c r="U3" s="417"/>
      <c r="V3" s="417"/>
      <c r="W3" s="417"/>
      <c r="X3" s="417"/>
      <c r="Y3" s="417"/>
    </row>
    <row r="4" spans="1:55" ht="23.25" customHeight="1" x14ac:dyDescent="0.2">
      <c r="A4" s="115"/>
      <c r="B4" s="422" t="s">
        <v>392</v>
      </c>
      <c r="C4" s="422"/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  <c r="O4" s="422"/>
      <c r="P4" s="422"/>
      <c r="Q4" s="422"/>
      <c r="R4" s="422"/>
      <c r="S4" s="422"/>
      <c r="T4" s="422"/>
      <c r="U4" s="422"/>
      <c r="V4" s="422"/>
      <c r="W4" s="422"/>
      <c r="X4" s="422"/>
      <c r="Y4" s="422"/>
    </row>
    <row r="5" spans="1:55" s="2" customFormat="1" ht="57" customHeight="1" x14ac:dyDescent="0.2">
      <c r="A5" s="115"/>
      <c r="B5" s="439" t="s">
        <v>0</v>
      </c>
      <c r="C5" s="441" t="s">
        <v>370</v>
      </c>
      <c r="D5" s="435" t="s">
        <v>1</v>
      </c>
      <c r="E5" s="436"/>
      <c r="F5" s="420" t="s">
        <v>25</v>
      </c>
      <c r="G5" s="420" t="s">
        <v>18</v>
      </c>
      <c r="H5" s="420" t="s">
        <v>15</v>
      </c>
      <c r="I5" s="418" t="s">
        <v>17</v>
      </c>
      <c r="J5" s="429" t="s">
        <v>4</v>
      </c>
      <c r="K5" s="422"/>
      <c r="L5" s="430"/>
      <c r="M5" s="429" t="s">
        <v>7</v>
      </c>
      <c r="N5" s="422"/>
      <c r="O5" s="422"/>
      <c r="P5" s="422"/>
      <c r="Q5" s="422"/>
      <c r="R5" s="422"/>
      <c r="S5" s="422"/>
      <c r="T5" s="422"/>
      <c r="U5" s="430"/>
      <c r="V5" s="409" t="s">
        <v>20</v>
      </c>
      <c r="W5" s="410"/>
      <c r="X5" s="410"/>
      <c r="Y5" s="411"/>
      <c r="Z5" s="331"/>
      <c r="AA5" s="331"/>
      <c r="AB5" s="331"/>
      <c r="AC5" s="331"/>
      <c r="AD5" s="331"/>
      <c r="AE5" s="331"/>
      <c r="AF5" s="331"/>
      <c r="AG5" s="331"/>
      <c r="AH5" s="331"/>
      <c r="AI5" s="331"/>
      <c r="AJ5" s="331"/>
      <c r="AK5" s="331"/>
      <c r="AL5" s="331"/>
      <c r="AM5" s="331"/>
      <c r="AN5" s="331"/>
      <c r="AO5" s="331"/>
      <c r="AP5" s="331"/>
      <c r="AQ5" s="331"/>
      <c r="AR5" s="331"/>
      <c r="AS5" s="331"/>
      <c r="AT5" s="331"/>
      <c r="AU5" s="331"/>
      <c r="AV5" s="331"/>
      <c r="AW5" s="331"/>
      <c r="AX5" s="331"/>
      <c r="AY5" s="331"/>
    </row>
    <row r="6" spans="1:55" s="2" customFormat="1" ht="60.75" customHeight="1" x14ac:dyDescent="0.2">
      <c r="A6" s="115"/>
      <c r="B6" s="439"/>
      <c r="C6" s="441"/>
      <c r="D6" s="429"/>
      <c r="E6" s="430"/>
      <c r="F6" s="420"/>
      <c r="G6" s="420"/>
      <c r="H6" s="420"/>
      <c r="I6" s="418"/>
      <c r="J6" s="424" t="s">
        <v>12</v>
      </c>
      <c r="K6" s="414" t="s">
        <v>6</v>
      </c>
      <c r="L6" s="416"/>
      <c r="M6" s="412" t="s">
        <v>12</v>
      </c>
      <c r="N6" s="414" t="s">
        <v>6</v>
      </c>
      <c r="O6" s="416"/>
      <c r="P6" s="118"/>
      <c r="Q6" s="423" t="s">
        <v>19</v>
      </c>
      <c r="R6" s="423" t="s">
        <v>27</v>
      </c>
      <c r="S6" s="423" t="s">
        <v>28</v>
      </c>
      <c r="T6" s="210"/>
      <c r="U6" s="423" t="s">
        <v>29</v>
      </c>
      <c r="V6" s="412" t="s">
        <v>12</v>
      </c>
      <c r="W6" s="414" t="s">
        <v>21</v>
      </c>
      <c r="X6" s="415"/>
      <c r="Y6" s="416"/>
      <c r="Z6" s="331"/>
      <c r="AA6" s="331"/>
      <c r="AB6" s="331"/>
      <c r="AC6" s="331"/>
      <c r="AD6" s="331"/>
      <c r="AE6" s="331"/>
      <c r="AF6" s="331"/>
      <c r="AG6" s="331"/>
      <c r="AH6" s="331"/>
      <c r="AI6" s="331"/>
      <c r="AJ6" s="331"/>
      <c r="AK6" s="331"/>
      <c r="AL6" s="331"/>
      <c r="AM6" s="331"/>
      <c r="AN6" s="331"/>
      <c r="AO6" s="331"/>
      <c r="AP6" s="331"/>
      <c r="AQ6" s="331"/>
      <c r="AR6" s="331"/>
      <c r="AS6" s="331"/>
      <c r="AT6" s="331"/>
      <c r="AU6" s="331"/>
      <c r="AV6" s="331"/>
      <c r="AW6" s="331"/>
      <c r="AX6" s="331"/>
      <c r="AY6" s="331"/>
    </row>
    <row r="7" spans="1:55" s="2" customFormat="1" ht="211.5" x14ac:dyDescent="0.2">
      <c r="A7" s="115"/>
      <c r="B7" s="439"/>
      <c r="C7" s="441"/>
      <c r="D7" s="424" t="s">
        <v>10</v>
      </c>
      <c r="E7" s="424" t="s">
        <v>11</v>
      </c>
      <c r="F7" s="420"/>
      <c r="G7" s="420"/>
      <c r="H7" s="421"/>
      <c r="I7" s="419"/>
      <c r="J7" s="425"/>
      <c r="K7" s="119" t="s">
        <v>13</v>
      </c>
      <c r="L7" s="119" t="s">
        <v>14</v>
      </c>
      <c r="M7" s="413"/>
      <c r="N7" s="120" t="s">
        <v>13</v>
      </c>
      <c r="O7" s="120" t="s">
        <v>14</v>
      </c>
      <c r="P7" s="121" t="s">
        <v>8</v>
      </c>
      <c r="Q7" s="419"/>
      <c r="R7" s="419"/>
      <c r="S7" s="419"/>
      <c r="T7" s="208" t="s">
        <v>30</v>
      </c>
      <c r="U7" s="419"/>
      <c r="V7" s="413"/>
      <c r="W7" s="120" t="s">
        <v>22</v>
      </c>
      <c r="X7" s="120" t="s">
        <v>23</v>
      </c>
      <c r="Y7" s="120" t="s">
        <v>83</v>
      </c>
      <c r="Z7" s="331"/>
      <c r="AA7" s="331"/>
      <c r="AB7" s="331"/>
      <c r="AC7" s="331"/>
      <c r="AD7" s="331"/>
      <c r="AE7" s="331"/>
      <c r="AF7" s="331"/>
      <c r="AG7" s="331"/>
      <c r="AH7" s="331"/>
      <c r="AI7" s="331"/>
      <c r="AJ7" s="331"/>
      <c r="AK7" s="331"/>
      <c r="AL7" s="331"/>
      <c r="AM7" s="331"/>
      <c r="AN7" s="331"/>
      <c r="AO7" s="331"/>
      <c r="AP7" s="331"/>
      <c r="AQ7" s="331"/>
      <c r="AR7" s="331"/>
      <c r="AS7" s="331"/>
      <c r="AT7" s="331"/>
      <c r="AU7" s="331"/>
      <c r="AV7" s="331"/>
      <c r="AW7" s="331"/>
      <c r="AX7" s="331"/>
      <c r="AY7" s="331"/>
    </row>
    <row r="8" spans="1:55" s="2" customFormat="1" ht="37.5" x14ac:dyDescent="0.2">
      <c r="A8" s="115"/>
      <c r="B8" s="440"/>
      <c r="C8" s="442"/>
      <c r="D8" s="425"/>
      <c r="E8" s="425"/>
      <c r="F8" s="421"/>
      <c r="G8" s="421"/>
      <c r="H8" s="122" t="s">
        <v>2</v>
      </c>
      <c r="I8" s="19" t="s">
        <v>3</v>
      </c>
      <c r="J8" s="122" t="s">
        <v>5</v>
      </c>
      <c r="K8" s="122" t="s">
        <v>5</v>
      </c>
      <c r="L8" s="122" t="s">
        <v>5</v>
      </c>
      <c r="M8" s="19" t="s">
        <v>3</v>
      </c>
      <c r="N8" s="19" t="s">
        <v>3</v>
      </c>
      <c r="O8" s="19" t="s">
        <v>3</v>
      </c>
      <c r="P8" s="121" t="s">
        <v>9</v>
      </c>
      <c r="Q8" s="19" t="s">
        <v>3</v>
      </c>
      <c r="R8" s="19" t="s">
        <v>3</v>
      </c>
      <c r="S8" s="19" t="s">
        <v>3</v>
      </c>
      <c r="T8" s="19"/>
      <c r="U8" s="19" t="s">
        <v>3</v>
      </c>
      <c r="V8" s="19" t="s">
        <v>24</v>
      </c>
      <c r="W8" s="19" t="s">
        <v>24</v>
      </c>
      <c r="X8" s="19" t="s">
        <v>24</v>
      </c>
      <c r="Y8" s="19" t="s">
        <v>24</v>
      </c>
      <c r="Z8" s="331"/>
      <c r="AA8" s="331"/>
      <c r="AB8" s="331"/>
      <c r="AC8" s="331"/>
      <c r="AD8" s="331"/>
      <c r="AE8" s="331"/>
      <c r="AF8" s="331"/>
      <c r="AG8" s="331"/>
      <c r="AH8" s="331"/>
      <c r="AI8" s="331"/>
      <c r="AJ8" s="331"/>
      <c r="AK8" s="331"/>
      <c r="AL8" s="331"/>
      <c r="AM8" s="331"/>
      <c r="AN8" s="331"/>
      <c r="AO8" s="331"/>
      <c r="AP8" s="331"/>
      <c r="AQ8" s="331"/>
      <c r="AR8" s="331"/>
      <c r="AS8" s="331"/>
      <c r="AT8" s="331"/>
      <c r="AU8" s="331"/>
      <c r="AV8" s="331"/>
      <c r="AW8" s="331"/>
      <c r="AX8" s="331"/>
      <c r="AY8" s="331"/>
    </row>
    <row r="9" spans="1:55" s="5" customFormat="1" x14ac:dyDescent="0.2">
      <c r="A9" s="31"/>
      <c r="B9" s="122">
        <v>1</v>
      </c>
      <c r="C9" s="123">
        <v>2</v>
      </c>
      <c r="D9" s="122">
        <v>3</v>
      </c>
      <c r="E9" s="122">
        <v>4</v>
      </c>
      <c r="F9" s="122">
        <v>5</v>
      </c>
      <c r="G9" s="122">
        <v>6</v>
      </c>
      <c r="H9" s="122">
        <v>7</v>
      </c>
      <c r="I9" s="19">
        <v>8</v>
      </c>
      <c r="J9" s="122">
        <v>9</v>
      </c>
      <c r="K9" s="122">
        <v>10</v>
      </c>
      <c r="L9" s="122">
        <v>11</v>
      </c>
      <c r="M9" s="19">
        <v>12</v>
      </c>
      <c r="N9" s="19">
        <v>13</v>
      </c>
      <c r="O9" s="19">
        <v>14</v>
      </c>
      <c r="P9" s="118"/>
      <c r="Q9" s="19">
        <v>15</v>
      </c>
      <c r="R9" s="122">
        <v>16</v>
      </c>
      <c r="S9" s="124">
        <v>17</v>
      </c>
      <c r="T9" s="124">
        <v>18</v>
      </c>
      <c r="U9" s="124">
        <v>19</v>
      </c>
      <c r="V9" s="124">
        <v>22</v>
      </c>
      <c r="W9" s="124">
        <v>23</v>
      </c>
      <c r="X9" s="124">
        <v>24</v>
      </c>
      <c r="Y9" s="124">
        <v>25</v>
      </c>
      <c r="Z9" s="38"/>
      <c r="AA9" s="38"/>
      <c r="AB9" s="38"/>
      <c r="AC9" s="38" t="s">
        <v>408</v>
      </c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</row>
    <row r="10" spans="1:55" s="4" customFormat="1" ht="39.75" customHeight="1" x14ac:dyDescent="0.2">
      <c r="A10" s="115"/>
      <c r="B10" s="437" t="s">
        <v>16</v>
      </c>
      <c r="C10" s="438"/>
      <c r="D10" s="122"/>
      <c r="E10" s="122"/>
      <c r="F10" s="122"/>
      <c r="G10" s="122"/>
      <c r="H10" s="125"/>
      <c r="I10" s="126"/>
      <c r="J10" s="127"/>
      <c r="K10" s="127"/>
      <c r="L10" s="127"/>
      <c r="M10" s="128"/>
      <c r="N10" s="126"/>
      <c r="O10" s="126"/>
      <c r="P10" s="129"/>
      <c r="Q10" s="126"/>
      <c r="R10" s="126"/>
      <c r="S10" s="126"/>
      <c r="T10" s="19"/>
      <c r="U10" s="19"/>
      <c r="V10" s="130"/>
      <c r="W10" s="130"/>
      <c r="X10" s="130"/>
      <c r="Y10" s="130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</row>
    <row r="11" spans="1:55" s="8" customFormat="1" ht="33" customHeight="1" x14ac:dyDescent="0.2">
      <c r="A11" s="115"/>
      <c r="B11" s="431" t="s">
        <v>31</v>
      </c>
      <c r="C11" s="432"/>
      <c r="D11" s="131"/>
      <c r="E11" s="131"/>
      <c r="F11" s="131"/>
      <c r="G11" s="131"/>
      <c r="H11" s="132">
        <f>H12+H16+H19+H23+H26+H28+H30+H33+H35+H38+H42+H47+H49+H51</f>
        <v>74</v>
      </c>
      <c r="I11" s="133">
        <f>I12+I16+I19+I23+I26+I28+I30+I33+I35+I38+I42+I47+I49+I51</f>
        <v>1229.3</v>
      </c>
      <c r="J11" s="134">
        <f>J12+J16+J19+J23+J26+J28+J30+J33+J35+J38+J42+J47+J49+J51</f>
        <v>27</v>
      </c>
      <c r="K11" s="134">
        <f>K19+K38+K42</f>
        <v>7</v>
      </c>
      <c r="L11" s="134">
        <f>L12+L16+L19+L23+L26+L28+L30+L33+L35+L42+L47+L49+L51</f>
        <v>20</v>
      </c>
      <c r="M11" s="135">
        <f>M12+M16+M19+M23+M26+M28+M30+M33+M35+M38+M42+M47+M49+M52</f>
        <v>1229.3</v>
      </c>
      <c r="N11" s="133">
        <f>N19+N38+N42</f>
        <v>308.70000000000005</v>
      </c>
      <c r="O11" s="133">
        <f>O12+O16+O19+O23+O26+O28+O30+O33+O35+O38+O42+O47+O49+O52</f>
        <v>920.6</v>
      </c>
      <c r="P11" s="136"/>
      <c r="Q11" s="133"/>
      <c r="R11" s="135">
        <f>N11+O11</f>
        <v>1229.3000000000002</v>
      </c>
      <c r="S11" s="137"/>
      <c r="T11" s="138"/>
      <c r="U11" s="139"/>
      <c r="V11" s="140">
        <f>V12+V16+V19+V23+V26+V28+V30+V33+V35+V38+V42+V47+V49+V51</f>
        <v>41744958.219999999</v>
      </c>
      <c r="W11" s="140">
        <f>W12+W16+W19+W23+W26+W28+W30+W33+W35+W38+W42+W47+W49+W51</f>
        <v>40075159.891199999</v>
      </c>
      <c r="X11" s="140">
        <f>X12+X16+X19+X23+X26+X28+X30+X33+X35+X38+X42+X47+X49+X51</f>
        <v>1669798.3287999998</v>
      </c>
      <c r="Y11" s="140"/>
      <c r="Z11" s="204">
        <f>V11+V53+V72+V128</f>
        <v>979731284.96099997</v>
      </c>
      <c r="AA11" s="426" t="s">
        <v>399</v>
      </c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</row>
    <row r="12" spans="1:55" s="215" customFormat="1" ht="37.5" customHeight="1" x14ac:dyDescent="0.2">
      <c r="A12" s="383"/>
      <c r="B12" s="212">
        <v>1</v>
      </c>
      <c r="C12" s="264" t="s">
        <v>32</v>
      </c>
      <c r="D12" s="265">
        <v>86</v>
      </c>
      <c r="E12" s="266">
        <v>41263</v>
      </c>
      <c r="F12" s="222">
        <v>46022</v>
      </c>
      <c r="G12" s="267">
        <v>44561</v>
      </c>
      <c r="H12" s="268">
        <f>H13+H14+H15</f>
        <v>9</v>
      </c>
      <c r="I12" s="269">
        <v>108.9</v>
      </c>
      <c r="J12" s="226">
        <f>J13+J14+J15</f>
        <v>3</v>
      </c>
      <c r="K12" s="270">
        <v>0</v>
      </c>
      <c r="L12" s="226">
        <v>3</v>
      </c>
      <c r="M12" s="227">
        <f>M13+M14+M15</f>
        <v>108.9</v>
      </c>
      <c r="N12" s="227">
        <v>0</v>
      </c>
      <c r="O12" s="227">
        <f>O13+O14+O15</f>
        <v>108.9</v>
      </c>
      <c r="P12" s="228"/>
      <c r="Q12" s="227"/>
      <c r="R12" s="227">
        <f>R13+R14+R15</f>
        <v>108.9</v>
      </c>
      <c r="S12" s="227"/>
      <c r="T12" s="224"/>
      <c r="U12" s="224"/>
      <c r="V12" s="214">
        <f>V13+V14+V15</f>
        <v>3852337.5</v>
      </c>
      <c r="W12" s="214">
        <f>W13+W14+W15</f>
        <v>3698244</v>
      </c>
      <c r="X12" s="214">
        <f>X13+X14+X15</f>
        <v>154093.5</v>
      </c>
      <c r="Y12" s="214"/>
      <c r="Z12" s="405">
        <f>W11+W53+W72+W128</f>
        <v>434176117.25279999</v>
      </c>
      <c r="AA12" s="427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</row>
    <row r="13" spans="1:55" s="17" customFormat="1" x14ac:dyDescent="0.25">
      <c r="A13" s="16">
        <v>1</v>
      </c>
      <c r="B13" s="122"/>
      <c r="C13" s="43" t="s">
        <v>84</v>
      </c>
      <c r="D13" s="41"/>
      <c r="E13" s="42"/>
      <c r="F13" s="35"/>
      <c r="G13" s="28"/>
      <c r="H13" s="141">
        <v>1</v>
      </c>
      <c r="I13" s="21"/>
      <c r="J13" s="127">
        <v>1</v>
      </c>
      <c r="K13" s="142"/>
      <c r="L13" s="127">
        <v>1</v>
      </c>
      <c r="M13" s="143">
        <v>31.2</v>
      </c>
      <c r="N13" s="126"/>
      <c r="O13" s="143">
        <v>31.2</v>
      </c>
      <c r="P13" s="129"/>
      <c r="Q13" s="126"/>
      <c r="R13" s="144">
        <v>31.2</v>
      </c>
      <c r="S13" s="126"/>
      <c r="T13" s="19"/>
      <c r="U13" s="19"/>
      <c r="V13" s="130">
        <f t="shared" ref="V13:V22" si="0">R13*35375</f>
        <v>1103700</v>
      </c>
      <c r="W13" s="130">
        <f>V13/100*96</f>
        <v>1059552</v>
      </c>
      <c r="X13" s="130">
        <f>V13-W13</f>
        <v>44148</v>
      </c>
      <c r="Y13" s="130"/>
      <c r="Z13" s="406">
        <f>X11+X53+X72+X128</f>
        <v>545555167.70819986</v>
      </c>
      <c r="AA13" s="427"/>
    </row>
    <row r="14" spans="1:55" s="17" customFormat="1" x14ac:dyDescent="0.25">
      <c r="A14" s="16">
        <v>2</v>
      </c>
      <c r="B14" s="122"/>
      <c r="C14" s="43" t="s">
        <v>85</v>
      </c>
      <c r="D14" s="41"/>
      <c r="E14" s="42"/>
      <c r="F14" s="35"/>
      <c r="G14" s="28"/>
      <c r="H14" s="145">
        <v>1</v>
      </c>
      <c r="I14" s="21"/>
      <c r="J14" s="127">
        <v>1</v>
      </c>
      <c r="K14" s="142"/>
      <c r="L14" s="127">
        <v>1</v>
      </c>
      <c r="M14" s="146">
        <v>21.8</v>
      </c>
      <c r="N14" s="126"/>
      <c r="O14" s="146">
        <v>21.8</v>
      </c>
      <c r="P14" s="129"/>
      <c r="Q14" s="126"/>
      <c r="R14" s="147">
        <v>21.8</v>
      </c>
      <c r="S14" s="126"/>
      <c r="T14" s="19"/>
      <c r="U14" s="19"/>
      <c r="V14" s="130">
        <f t="shared" si="0"/>
        <v>771175</v>
      </c>
      <c r="W14" s="130">
        <f>V14/100*96</f>
        <v>740328</v>
      </c>
      <c r="X14" s="130">
        <f>V14-W14</f>
        <v>30847</v>
      </c>
      <c r="Y14" s="130"/>
      <c r="AA14" s="427"/>
    </row>
    <row r="15" spans="1:55" s="17" customFormat="1" x14ac:dyDescent="0.25">
      <c r="A15" s="16">
        <v>3</v>
      </c>
      <c r="B15" s="122"/>
      <c r="C15" s="43" t="s">
        <v>86</v>
      </c>
      <c r="D15" s="41"/>
      <c r="E15" s="42"/>
      <c r="F15" s="35"/>
      <c r="G15" s="28"/>
      <c r="H15" s="145">
        <v>7</v>
      </c>
      <c r="I15" s="21"/>
      <c r="J15" s="127">
        <v>1</v>
      </c>
      <c r="K15" s="142"/>
      <c r="L15" s="127">
        <v>1</v>
      </c>
      <c r="M15" s="146">
        <v>55.9</v>
      </c>
      <c r="N15" s="126"/>
      <c r="O15" s="146">
        <v>55.9</v>
      </c>
      <c r="P15" s="129"/>
      <c r="Q15" s="126"/>
      <c r="R15" s="147">
        <v>55.9</v>
      </c>
      <c r="S15" s="126"/>
      <c r="T15" s="19"/>
      <c r="U15" s="19"/>
      <c r="V15" s="130">
        <f t="shared" si="0"/>
        <v>1977462.5</v>
      </c>
      <c r="W15" s="130">
        <f>V15/100*96</f>
        <v>1898364</v>
      </c>
      <c r="X15" s="130">
        <f>V15-W15</f>
        <v>79098.5</v>
      </c>
      <c r="Y15" s="130"/>
      <c r="AA15" s="427"/>
    </row>
    <row r="16" spans="1:55" s="215" customFormat="1" ht="39" customHeight="1" x14ac:dyDescent="0.2">
      <c r="A16" s="383"/>
      <c r="B16" s="212">
        <v>2</v>
      </c>
      <c r="C16" s="264" t="s">
        <v>33</v>
      </c>
      <c r="D16" s="265">
        <v>88</v>
      </c>
      <c r="E16" s="266">
        <v>41263</v>
      </c>
      <c r="F16" s="222">
        <v>46022</v>
      </c>
      <c r="G16" s="267">
        <v>44561</v>
      </c>
      <c r="H16" s="268">
        <f>H17+H18</f>
        <v>5</v>
      </c>
      <c r="I16" s="269">
        <v>80.099999999999994</v>
      </c>
      <c r="J16" s="226">
        <f>J17+J18</f>
        <v>2</v>
      </c>
      <c r="K16" s="226">
        <v>0</v>
      </c>
      <c r="L16" s="226">
        <v>2</v>
      </c>
      <c r="M16" s="227">
        <f>M17+M18</f>
        <v>80.099999999999994</v>
      </c>
      <c r="N16" s="227">
        <v>0</v>
      </c>
      <c r="O16" s="227">
        <f>O17+O18</f>
        <v>80.099999999999994</v>
      </c>
      <c r="P16" s="228"/>
      <c r="Q16" s="227"/>
      <c r="R16" s="227">
        <f>R17+R18</f>
        <v>80.099999999999994</v>
      </c>
      <c r="S16" s="227"/>
      <c r="T16" s="224"/>
      <c r="U16" s="224"/>
      <c r="V16" s="214">
        <f>V17+V18</f>
        <v>2833537.5</v>
      </c>
      <c r="W16" s="214">
        <f>W17+W18</f>
        <v>2720196</v>
      </c>
      <c r="X16" s="214">
        <f>X17+X18</f>
        <v>113341.5</v>
      </c>
      <c r="Y16" s="214"/>
      <c r="Z16" s="246"/>
      <c r="AA16" s="427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</row>
    <row r="17" spans="1:55" s="10" customFormat="1" ht="31.5" customHeight="1" x14ac:dyDescent="0.3">
      <c r="A17" s="16">
        <v>4</v>
      </c>
      <c r="B17" s="122"/>
      <c r="C17" s="43" t="s">
        <v>87</v>
      </c>
      <c r="D17" s="41"/>
      <c r="E17" s="42"/>
      <c r="F17" s="35"/>
      <c r="G17" s="28"/>
      <c r="H17" s="145">
        <v>3</v>
      </c>
      <c r="I17" s="21"/>
      <c r="J17" s="127">
        <v>1</v>
      </c>
      <c r="K17" s="127"/>
      <c r="L17" s="127">
        <v>1</v>
      </c>
      <c r="M17" s="146">
        <v>40</v>
      </c>
      <c r="N17" s="126"/>
      <c r="O17" s="146">
        <v>40</v>
      </c>
      <c r="P17" s="129"/>
      <c r="Q17" s="126"/>
      <c r="R17" s="147">
        <v>40</v>
      </c>
      <c r="S17" s="148"/>
      <c r="T17" s="19"/>
      <c r="U17" s="19"/>
      <c r="V17" s="130">
        <f t="shared" si="0"/>
        <v>1415000</v>
      </c>
      <c r="W17" s="130">
        <f t="shared" ref="W17:W45" si="1">V17/100*96</f>
        <v>1358400</v>
      </c>
      <c r="X17" s="130">
        <f>V17-W17</f>
        <v>56600</v>
      </c>
      <c r="Y17" s="130"/>
      <c r="Z17" s="17"/>
      <c r="AA17" s="42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</row>
    <row r="18" spans="1:55" s="10" customFormat="1" ht="18.75" customHeight="1" x14ac:dyDescent="0.3">
      <c r="A18" s="16">
        <v>5</v>
      </c>
      <c r="B18" s="122"/>
      <c r="C18" s="43" t="s">
        <v>88</v>
      </c>
      <c r="D18" s="41"/>
      <c r="E18" s="42"/>
      <c r="F18" s="35"/>
      <c r="G18" s="28"/>
      <c r="H18" s="145">
        <v>2</v>
      </c>
      <c r="I18" s="21"/>
      <c r="J18" s="127">
        <v>1</v>
      </c>
      <c r="K18" s="127"/>
      <c r="L18" s="127">
        <v>1</v>
      </c>
      <c r="M18" s="146">
        <v>40.1</v>
      </c>
      <c r="N18" s="126"/>
      <c r="O18" s="146">
        <v>40.1</v>
      </c>
      <c r="P18" s="129"/>
      <c r="Q18" s="126"/>
      <c r="R18" s="147">
        <v>40.1</v>
      </c>
      <c r="S18" s="148"/>
      <c r="T18" s="19"/>
      <c r="U18" s="19"/>
      <c r="V18" s="130">
        <f t="shared" si="0"/>
        <v>1418537.5</v>
      </c>
      <c r="W18" s="130">
        <f t="shared" si="1"/>
        <v>1361796</v>
      </c>
      <c r="X18" s="130">
        <f>V18-W18</f>
        <v>56741.5</v>
      </c>
      <c r="Y18" s="130"/>
      <c r="Z18" s="17"/>
      <c r="AA18" s="42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</row>
    <row r="19" spans="1:55" s="273" customFormat="1" ht="39" customHeight="1" x14ac:dyDescent="0.2">
      <c r="A19" s="384"/>
      <c r="B19" s="212">
        <v>3</v>
      </c>
      <c r="C19" s="264" t="s">
        <v>34</v>
      </c>
      <c r="D19" s="265">
        <v>119</v>
      </c>
      <c r="E19" s="266">
        <v>42732</v>
      </c>
      <c r="F19" s="222">
        <v>46022</v>
      </c>
      <c r="G19" s="267">
        <v>44561</v>
      </c>
      <c r="H19" s="268">
        <f>H20+H21+H22</f>
        <v>7</v>
      </c>
      <c r="I19" s="269">
        <v>79.3</v>
      </c>
      <c r="J19" s="271">
        <f>J20+J21+J22</f>
        <v>3</v>
      </c>
      <c r="K19" s="271">
        <v>1</v>
      </c>
      <c r="L19" s="271">
        <v>2</v>
      </c>
      <c r="M19" s="230">
        <f>M20+M21+M22</f>
        <v>79.3</v>
      </c>
      <c r="N19" s="230">
        <f>N22</f>
        <v>26.5</v>
      </c>
      <c r="O19" s="230">
        <f>O20+O21</f>
        <v>52.8</v>
      </c>
      <c r="P19" s="272"/>
      <c r="Q19" s="227"/>
      <c r="R19" s="230">
        <f>R20+R21+R22</f>
        <v>79.3</v>
      </c>
      <c r="S19" s="230"/>
      <c r="T19" s="224"/>
      <c r="U19" s="231"/>
      <c r="V19" s="214">
        <f>V20+V21+V22</f>
        <v>2805237.5</v>
      </c>
      <c r="W19" s="214">
        <f>W20+W21+W22</f>
        <v>2693028</v>
      </c>
      <c r="X19" s="214">
        <f>X20+X21+X22</f>
        <v>112209.5</v>
      </c>
      <c r="Y19" s="214"/>
      <c r="Z19" s="251"/>
      <c r="AA19" s="427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</row>
    <row r="20" spans="1:55" s="11" customFormat="1" x14ac:dyDescent="0.2">
      <c r="A20" s="194">
        <v>6</v>
      </c>
      <c r="B20" s="122"/>
      <c r="C20" s="43" t="s">
        <v>89</v>
      </c>
      <c r="D20" s="41"/>
      <c r="E20" s="42"/>
      <c r="F20" s="35"/>
      <c r="G20" s="28"/>
      <c r="H20" s="145">
        <v>1</v>
      </c>
      <c r="I20" s="21"/>
      <c r="J20" s="36">
        <v>1</v>
      </c>
      <c r="K20" s="36"/>
      <c r="L20" s="36">
        <v>1</v>
      </c>
      <c r="M20" s="149">
        <v>26.4</v>
      </c>
      <c r="N20" s="128"/>
      <c r="O20" s="149">
        <v>26.4</v>
      </c>
      <c r="P20" s="150"/>
      <c r="Q20" s="126"/>
      <c r="R20" s="151">
        <v>26.4</v>
      </c>
      <c r="S20" s="128"/>
      <c r="T20" s="19"/>
      <c r="U20" s="152"/>
      <c r="V20" s="130">
        <f t="shared" si="0"/>
        <v>933900</v>
      </c>
      <c r="W20" s="130">
        <f t="shared" si="1"/>
        <v>896544</v>
      </c>
      <c r="X20" s="130">
        <f>V20-W20</f>
        <v>37356</v>
      </c>
      <c r="Y20" s="130"/>
      <c r="Z20" s="45"/>
      <c r="AA20" s="427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</row>
    <row r="21" spans="1:55" s="11" customFormat="1" x14ac:dyDescent="0.2">
      <c r="A21" s="194">
        <v>7</v>
      </c>
      <c r="B21" s="122"/>
      <c r="C21" s="43" t="s">
        <v>90</v>
      </c>
      <c r="D21" s="41"/>
      <c r="E21" s="42"/>
      <c r="F21" s="35"/>
      <c r="G21" s="28"/>
      <c r="H21" s="145">
        <v>3</v>
      </c>
      <c r="I21" s="21"/>
      <c r="J21" s="36">
        <v>1</v>
      </c>
      <c r="K21" s="36"/>
      <c r="L21" s="36">
        <v>1</v>
      </c>
      <c r="M21" s="27">
        <v>26.4</v>
      </c>
      <c r="N21" s="128"/>
      <c r="O21" s="27">
        <v>26.4</v>
      </c>
      <c r="P21" s="150"/>
      <c r="Q21" s="126"/>
      <c r="R21" s="153">
        <v>26.4</v>
      </c>
      <c r="S21" s="128"/>
      <c r="T21" s="19"/>
      <c r="U21" s="152"/>
      <c r="V21" s="130">
        <f t="shared" si="0"/>
        <v>933900</v>
      </c>
      <c r="W21" s="130">
        <f t="shared" si="1"/>
        <v>896544</v>
      </c>
      <c r="X21" s="130">
        <f>V21-W21</f>
        <v>37356</v>
      </c>
      <c r="Y21" s="130"/>
      <c r="Z21" s="45"/>
      <c r="AA21" s="427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</row>
    <row r="22" spans="1:55" s="11" customFormat="1" x14ac:dyDescent="0.2">
      <c r="A22" s="194">
        <v>8</v>
      </c>
      <c r="B22" s="122"/>
      <c r="C22" s="43" t="s">
        <v>91</v>
      </c>
      <c r="D22" s="41"/>
      <c r="E22" s="42"/>
      <c r="F22" s="35"/>
      <c r="G22" s="28"/>
      <c r="H22" s="145">
        <v>3</v>
      </c>
      <c r="I22" s="21"/>
      <c r="J22" s="36">
        <v>1</v>
      </c>
      <c r="K22" s="36">
        <v>1</v>
      </c>
      <c r="L22" s="36"/>
      <c r="M22" s="154">
        <v>26.5</v>
      </c>
      <c r="N22" s="154">
        <v>26.5</v>
      </c>
      <c r="O22" s="128"/>
      <c r="P22" s="150"/>
      <c r="Q22" s="126"/>
      <c r="R22" s="155">
        <v>26.5</v>
      </c>
      <c r="S22" s="128"/>
      <c r="T22" s="19"/>
      <c r="U22" s="152"/>
      <c r="V22" s="130">
        <f t="shared" si="0"/>
        <v>937437.5</v>
      </c>
      <c r="W22" s="130">
        <f t="shared" si="1"/>
        <v>899940</v>
      </c>
      <c r="X22" s="130">
        <f>V22-W22</f>
        <v>37497.5</v>
      </c>
      <c r="Y22" s="130"/>
      <c r="Z22" s="45"/>
      <c r="AA22" s="427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</row>
    <row r="23" spans="1:55" s="273" customFormat="1" ht="36" customHeight="1" x14ac:dyDescent="0.2">
      <c r="A23" s="384"/>
      <c r="B23" s="212">
        <v>4</v>
      </c>
      <c r="C23" s="264" t="s">
        <v>35</v>
      </c>
      <c r="D23" s="265">
        <v>85</v>
      </c>
      <c r="E23" s="266">
        <v>41263</v>
      </c>
      <c r="F23" s="222">
        <v>46022</v>
      </c>
      <c r="G23" s="267">
        <v>44561</v>
      </c>
      <c r="H23" s="268">
        <f>H24+H25</f>
        <v>4</v>
      </c>
      <c r="I23" s="269">
        <v>107.6</v>
      </c>
      <c r="J23" s="271">
        <f>J24+J25</f>
        <v>2</v>
      </c>
      <c r="K23" s="271">
        <v>0</v>
      </c>
      <c r="L23" s="271">
        <v>2</v>
      </c>
      <c r="M23" s="230">
        <f>M24+M25</f>
        <v>107.6</v>
      </c>
      <c r="N23" s="230">
        <v>0</v>
      </c>
      <c r="O23" s="230">
        <f>O24+O25</f>
        <v>107.6</v>
      </c>
      <c r="P23" s="272"/>
      <c r="Q23" s="227"/>
      <c r="R23" s="230">
        <f>R24+R25</f>
        <v>107.6</v>
      </c>
      <c r="S23" s="227"/>
      <c r="T23" s="224"/>
      <c r="U23" s="231"/>
      <c r="V23" s="214">
        <f>V24+V25</f>
        <v>3350790.75</v>
      </c>
      <c r="W23" s="214">
        <f>W24+W25</f>
        <v>3216759.12</v>
      </c>
      <c r="X23" s="214">
        <f>X24+X25</f>
        <v>134031.63</v>
      </c>
      <c r="Y23" s="214"/>
      <c r="Z23" s="251"/>
      <c r="AA23" s="427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</row>
    <row r="24" spans="1:55" s="11" customFormat="1" x14ac:dyDescent="0.2">
      <c r="A24" s="194">
        <v>9</v>
      </c>
      <c r="B24" s="122"/>
      <c r="C24" s="43" t="s">
        <v>92</v>
      </c>
      <c r="D24" s="41"/>
      <c r="E24" s="42"/>
      <c r="F24" s="35"/>
      <c r="G24" s="28"/>
      <c r="H24" s="145">
        <v>1</v>
      </c>
      <c r="I24" s="21"/>
      <c r="J24" s="36">
        <v>1</v>
      </c>
      <c r="K24" s="36"/>
      <c r="L24" s="36">
        <v>1</v>
      </c>
      <c r="M24" s="146">
        <v>54.8</v>
      </c>
      <c r="N24" s="128"/>
      <c r="O24" s="146">
        <v>54.8</v>
      </c>
      <c r="P24" s="150"/>
      <c r="Q24" s="126"/>
      <c r="R24" s="147">
        <v>54.8</v>
      </c>
      <c r="S24" s="126"/>
      <c r="T24" s="19"/>
      <c r="U24" s="209"/>
      <c r="V24" s="130">
        <v>1482990.75</v>
      </c>
      <c r="W24" s="130">
        <v>1423671.12</v>
      </c>
      <c r="X24" s="130">
        <v>59319.63</v>
      </c>
      <c r="Y24" s="130"/>
      <c r="Z24" s="45"/>
      <c r="AA24" s="427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</row>
    <row r="25" spans="1:55" s="11" customFormat="1" x14ac:dyDescent="0.2">
      <c r="A25" s="194">
        <v>10</v>
      </c>
      <c r="B25" s="122"/>
      <c r="C25" s="43" t="s">
        <v>93</v>
      </c>
      <c r="D25" s="41"/>
      <c r="E25" s="42"/>
      <c r="F25" s="35"/>
      <c r="G25" s="28"/>
      <c r="H25" s="145">
        <v>3</v>
      </c>
      <c r="I25" s="21"/>
      <c r="J25" s="36">
        <v>1</v>
      </c>
      <c r="K25" s="36"/>
      <c r="L25" s="36">
        <v>1</v>
      </c>
      <c r="M25" s="146">
        <v>52.8</v>
      </c>
      <c r="N25" s="128"/>
      <c r="O25" s="146">
        <v>52.8</v>
      </c>
      <c r="P25" s="150"/>
      <c r="Q25" s="126"/>
      <c r="R25" s="147">
        <v>52.8</v>
      </c>
      <c r="S25" s="126"/>
      <c r="T25" s="19"/>
      <c r="U25" s="209"/>
      <c r="V25" s="130">
        <f>R25*35375</f>
        <v>1867800</v>
      </c>
      <c r="W25" s="130">
        <f t="shared" si="1"/>
        <v>1793088</v>
      </c>
      <c r="X25" s="130">
        <f>V25-W25</f>
        <v>74712</v>
      </c>
      <c r="Y25" s="130"/>
      <c r="Z25" s="45"/>
      <c r="AA25" s="427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</row>
    <row r="26" spans="1:55" s="276" customFormat="1" ht="37.5" customHeight="1" x14ac:dyDescent="0.2">
      <c r="A26" s="384"/>
      <c r="B26" s="212">
        <v>5</v>
      </c>
      <c r="C26" s="264" t="s">
        <v>36</v>
      </c>
      <c r="D26" s="265">
        <v>109</v>
      </c>
      <c r="E26" s="266">
        <v>41639</v>
      </c>
      <c r="F26" s="222">
        <v>46022</v>
      </c>
      <c r="G26" s="267">
        <v>44561</v>
      </c>
      <c r="H26" s="268">
        <f>H27</f>
        <v>2</v>
      </c>
      <c r="I26" s="269">
        <v>52.7</v>
      </c>
      <c r="J26" s="271">
        <f>J27</f>
        <v>1</v>
      </c>
      <c r="K26" s="271">
        <v>0</v>
      </c>
      <c r="L26" s="271">
        <v>1</v>
      </c>
      <c r="M26" s="230">
        <f>M27</f>
        <v>52.7</v>
      </c>
      <c r="N26" s="230">
        <v>0</v>
      </c>
      <c r="O26" s="230">
        <f>O27</f>
        <v>52.7</v>
      </c>
      <c r="P26" s="274"/>
      <c r="Q26" s="227"/>
      <c r="R26" s="230">
        <f>R27</f>
        <v>52.7</v>
      </c>
      <c r="S26" s="227"/>
      <c r="T26" s="224"/>
      <c r="U26" s="275"/>
      <c r="V26" s="214">
        <f>V27</f>
        <v>1864262.5</v>
      </c>
      <c r="W26" s="214">
        <f t="shared" si="1"/>
        <v>1789692</v>
      </c>
      <c r="X26" s="214">
        <f>X27</f>
        <v>74570.5</v>
      </c>
      <c r="Y26" s="214"/>
      <c r="Z26" s="252"/>
      <c r="AA26" s="427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0"/>
      <c r="AN26" s="100"/>
      <c r="AO26" s="100"/>
      <c r="AP26" s="100"/>
      <c r="AQ26" s="100"/>
      <c r="AR26" s="100"/>
      <c r="AS26" s="100"/>
      <c r="AT26" s="100"/>
      <c r="AU26" s="100"/>
      <c r="AV26" s="100"/>
      <c r="AW26" s="100"/>
      <c r="AX26" s="100"/>
      <c r="AY26" s="100"/>
    </row>
    <row r="27" spans="1:55" s="3" customFormat="1" x14ac:dyDescent="0.25">
      <c r="A27" s="194">
        <v>11</v>
      </c>
      <c r="B27" s="122"/>
      <c r="C27" s="43" t="s">
        <v>94</v>
      </c>
      <c r="D27" s="41"/>
      <c r="E27" s="42"/>
      <c r="F27" s="35"/>
      <c r="G27" s="28"/>
      <c r="H27" s="46">
        <v>2</v>
      </c>
      <c r="I27" s="21"/>
      <c r="J27" s="36">
        <v>1</v>
      </c>
      <c r="K27" s="36"/>
      <c r="L27" s="36">
        <v>1</v>
      </c>
      <c r="M27" s="128">
        <v>52.7</v>
      </c>
      <c r="N27" s="128"/>
      <c r="O27" s="128">
        <v>52.7</v>
      </c>
      <c r="P27" s="156"/>
      <c r="Q27" s="126"/>
      <c r="R27" s="128">
        <v>52.7</v>
      </c>
      <c r="S27" s="157"/>
      <c r="T27" s="19"/>
      <c r="U27" s="209"/>
      <c r="V27" s="130">
        <f t="shared" ref="V27:V41" si="2">R27*35375</f>
        <v>1864262.5</v>
      </c>
      <c r="W27" s="130">
        <f t="shared" si="1"/>
        <v>1789692</v>
      </c>
      <c r="X27" s="130">
        <f>V27-W27</f>
        <v>74570.5</v>
      </c>
      <c r="Y27" s="130"/>
      <c r="Z27" s="37"/>
      <c r="AA27" s="42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</row>
    <row r="28" spans="1:55" s="278" customFormat="1" ht="39" customHeight="1" x14ac:dyDescent="0.25">
      <c r="A28" s="384"/>
      <c r="B28" s="212">
        <v>6</v>
      </c>
      <c r="C28" s="264" t="s">
        <v>37</v>
      </c>
      <c r="D28" s="265">
        <v>75</v>
      </c>
      <c r="E28" s="266">
        <v>41925</v>
      </c>
      <c r="F28" s="222">
        <v>46022</v>
      </c>
      <c r="G28" s="267">
        <v>44561</v>
      </c>
      <c r="H28" s="268">
        <f>H29</f>
        <v>1</v>
      </c>
      <c r="I28" s="269">
        <v>25.2</v>
      </c>
      <c r="J28" s="271">
        <f>J29</f>
        <v>1</v>
      </c>
      <c r="K28" s="271">
        <v>0</v>
      </c>
      <c r="L28" s="271">
        <v>1</v>
      </c>
      <c r="M28" s="230">
        <f>M29</f>
        <v>25.2</v>
      </c>
      <c r="N28" s="230">
        <v>0</v>
      </c>
      <c r="O28" s="230">
        <f>O29</f>
        <v>25.2</v>
      </c>
      <c r="P28" s="274"/>
      <c r="Q28" s="227"/>
      <c r="R28" s="230">
        <f>R29</f>
        <v>25.2</v>
      </c>
      <c r="S28" s="277"/>
      <c r="T28" s="224"/>
      <c r="U28" s="275"/>
      <c r="V28" s="214">
        <f t="shared" si="2"/>
        <v>891450</v>
      </c>
      <c r="W28" s="214">
        <f t="shared" si="1"/>
        <v>855792</v>
      </c>
      <c r="X28" s="214">
        <f>V28-W28</f>
        <v>35658</v>
      </c>
      <c r="Y28" s="214"/>
      <c r="Z28" s="253"/>
      <c r="AA28" s="427"/>
      <c r="AB28" s="112"/>
      <c r="AC28" s="112"/>
      <c r="AD28" s="112"/>
      <c r="AE28" s="112"/>
      <c r="AF28" s="112"/>
      <c r="AG28" s="112"/>
      <c r="AH28" s="112"/>
      <c r="AI28" s="112"/>
      <c r="AJ28" s="112"/>
      <c r="AK28" s="112"/>
      <c r="AL28" s="112"/>
      <c r="AM28" s="112"/>
      <c r="AN28" s="112"/>
      <c r="AO28" s="112"/>
      <c r="AP28" s="112"/>
      <c r="AQ28" s="112"/>
      <c r="AR28" s="112"/>
      <c r="AS28" s="112"/>
      <c r="AT28" s="112"/>
      <c r="AU28" s="112"/>
      <c r="AV28" s="112"/>
      <c r="AW28" s="112"/>
      <c r="AX28" s="112"/>
      <c r="AY28" s="112"/>
    </row>
    <row r="29" spans="1:55" s="3" customFormat="1" x14ac:dyDescent="0.25">
      <c r="A29" s="194">
        <v>12</v>
      </c>
      <c r="B29" s="122"/>
      <c r="C29" s="43" t="s">
        <v>95</v>
      </c>
      <c r="D29" s="41"/>
      <c r="E29" s="42"/>
      <c r="F29" s="35"/>
      <c r="G29" s="28"/>
      <c r="H29" s="46">
        <v>1</v>
      </c>
      <c r="I29" s="21"/>
      <c r="J29" s="36">
        <v>1</v>
      </c>
      <c r="K29" s="36"/>
      <c r="L29" s="36">
        <v>1</v>
      </c>
      <c r="M29" s="128">
        <v>25.2</v>
      </c>
      <c r="N29" s="128"/>
      <c r="O29" s="128">
        <v>25.2</v>
      </c>
      <c r="P29" s="156"/>
      <c r="Q29" s="126"/>
      <c r="R29" s="128">
        <v>25.2</v>
      </c>
      <c r="S29" s="158"/>
      <c r="T29" s="19"/>
      <c r="U29" s="209"/>
      <c r="V29" s="130">
        <f t="shared" si="2"/>
        <v>891450</v>
      </c>
      <c r="W29" s="130">
        <f t="shared" si="1"/>
        <v>855792</v>
      </c>
      <c r="X29" s="130">
        <f>V29-W29</f>
        <v>35658</v>
      </c>
      <c r="Y29" s="130"/>
      <c r="Z29" s="37"/>
      <c r="AA29" s="42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</row>
    <row r="30" spans="1:55" s="276" customFormat="1" ht="37.5" customHeight="1" x14ac:dyDescent="0.2">
      <c r="A30" s="384"/>
      <c r="B30" s="212">
        <v>7</v>
      </c>
      <c r="C30" s="279" t="s">
        <v>38</v>
      </c>
      <c r="D30" s="280" t="s">
        <v>43</v>
      </c>
      <c r="E30" s="281">
        <v>42004</v>
      </c>
      <c r="F30" s="222">
        <v>46022</v>
      </c>
      <c r="G30" s="267">
        <v>44561</v>
      </c>
      <c r="H30" s="282">
        <f>H31+H32</f>
        <v>7</v>
      </c>
      <c r="I30" s="283">
        <v>105.6</v>
      </c>
      <c r="J30" s="271">
        <f>J31+J32</f>
        <v>2</v>
      </c>
      <c r="K30" s="271"/>
      <c r="L30" s="271">
        <v>2</v>
      </c>
      <c r="M30" s="230">
        <f>M31+M32</f>
        <v>105.6</v>
      </c>
      <c r="N30" s="230">
        <v>0</v>
      </c>
      <c r="O30" s="230">
        <f>O31+O32</f>
        <v>105.6</v>
      </c>
      <c r="P30" s="274"/>
      <c r="Q30" s="227"/>
      <c r="R30" s="230">
        <f>R31+R32</f>
        <v>105.6</v>
      </c>
      <c r="S30" s="227"/>
      <c r="T30" s="224"/>
      <c r="U30" s="275"/>
      <c r="V30" s="214">
        <f>V31+V32</f>
        <v>3726261</v>
      </c>
      <c r="W30" s="214">
        <f>W31+W32</f>
        <v>3577210.56</v>
      </c>
      <c r="X30" s="214">
        <f>X31+X32</f>
        <v>149050.43999999994</v>
      </c>
      <c r="Y30" s="214"/>
      <c r="Z30" s="252"/>
      <c r="AA30" s="427"/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  <c r="AL30" s="100"/>
      <c r="AM30" s="100"/>
      <c r="AN30" s="100"/>
      <c r="AO30" s="100"/>
      <c r="AP30" s="100"/>
      <c r="AQ30" s="100"/>
      <c r="AR30" s="100"/>
      <c r="AS30" s="100"/>
      <c r="AT30" s="100"/>
      <c r="AU30" s="100"/>
      <c r="AV30" s="100"/>
      <c r="AW30" s="100"/>
      <c r="AX30" s="100"/>
      <c r="AY30" s="100"/>
    </row>
    <row r="31" spans="1:55" s="3" customFormat="1" x14ac:dyDescent="0.25">
      <c r="A31" s="194">
        <v>13</v>
      </c>
      <c r="B31" s="122"/>
      <c r="C31" s="32" t="s">
        <v>96</v>
      </c>
      <c r="D31" s="47"/>
      <c r="E31" s="48"/>
      <c r="F31" s="35"/>
      <c r="G31" s="28"/>
      <c r="H31" s="145">
        <v>4</v>
      </c>
      <c r="I31" s="27"/>
      <c r="J31" s="36">
        <v>1</v>
      </c>
      <c r="K31" s="36"/>
      <c r="L31" s="36">
        <v>1</v>
      </c>
      <c r="M31" s="128">
        <v>52.8</v>
      </c>
      <c r="N31" s="116"/>
      <c r="O31" s="128">
        <v>52.8</v>
      </c>
      <c r="P31" s="156"/>
      <c r="Q31" s="126"/>
      <c r="R31" s="128">
        <v>52.8</v>
      </c>
      <c r="S31" s="126"/>
      <c r="T31" s="19"/>
      <c r="U31" s="209"/>
      <c r="V31" s="130">
        <v>1858461</v>
      </c>
      <c r="W31" s="130">
        <f t="shared" si="1"/>
        <v>1784122.56</v>
      </c>
      <c r="X31" s="130">
        <f>V31-W31</f>
        <v>74338.439999999944</v>
      </c>
      <c r="Y31" s="130"/>
      <c r="Z31" s="37"/>
      <c r="AA31" s="42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</row>
    <row r="32" spans="1:55" s="3" customFormat="1" x14ac:dyDescent="0.25">
      <c r="A32" s="194">
        <v>14</v>
      </c>
      <c r="B32" s="122"/>
      <c r="C32" s="32" t="s">
        <v>97</v>
      </c>
      <c r="D32" s="47"/>
      <c r="E32" s="48"/>
      <c r="F32" s="35"/>
      <c r="G32" s="28"/>
      <c r="H32" s="145">
        <v>3</v>
      </c>
      <c r="I32" s="27"/>
      <c r="J32" s="36">
        <v>1</v>
      </c>
      <c r="K32" s="36"/>
      <c r="L32" s="36">
        <v>1</v>
      </c>
      <c r="M32" s="128">
        <v>52.8</v>
      </c>
      <c r="N32" s="128"/>
      <c r="O32" s="128">
        <v>52.8</v>
      </c>
      <c r="P32" s="156"/>
      <c r="Q32" s="126"/>
      <c r="R32" s="128">
        <v>52.8</v>
      </c>
      <c r="S32" s="126"/>
      <c r="T32" s="19"/>
      <c r="U32" s="209"/>
      <c r="V32" s="130">
        <f t="shared" si="2"/>
        <v>1867800</v>
      </c>
      <c r="W32" s="130">
        <f t="shared" si="1"/>
        <v>1793088</v>
      </c>
      <c r="X32" s="130">
        <f>V32-W32</f>
        <v>74712</v>
      </c>
      <c r="Y32" s="130"/>
      <c r="Z32" s="37"/>
      <c r="AA32" s="42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</row>
    <row r="33" spans="1:55" s="276" customFormat="1" ht="34.5" customHeight="1" x14ac:dyDescent="0.2">
      <c r="A33" s="384"/>
      <c r="B33" s="212">
        <v>8</v>
      </c>
      <c r="C33" s="279" t="s">
        <v>39</v>
      </c>
      <c r="D33" s="280" t="s">
        <v>44</v>
      </c>
      <c r="E33" s="281">
        <v>42734</v>
      </c>
      <c r="F33" s="222">
        <v>46022</v>
      </c>
      <c r="G33" s="267">
        <v>44561</v>
      </c>
      <c r="H33" s="282">
        <f>H34</f>
        <v>5</v>
      </c>
      <c r="I33" s="283">
        <v>61.1</v>
      </c>
      <c r="J33" s="284">
        <f>J34</f>
        <v>1</v>
      </c>
      <c r="K33" s="271"/>
      <c r="L33" s="271">
        <v>1</v>
      </c>
      <c r="M33" s="230">
        <f>M34</f>
        <v>61.1</v>
      </c>
      <c r="N33" s="230">
        <v>0</v>
      </c>
      <c r="O33" s="230">
        <f>O34</f>
        <v>61.1</v>
      </c>
      <c r="P33" s="274"/>
      <c r="Q33" s="227"/>
      <c r="R33" s="230">
        <f>R34</f>
        <v>61.1</v>
      </c>
      <c r="S33" s="227"/>
      <c r="T33" s="224"/>
      <c r="U33" s="275"/>
      <c r="V33" s="214">
        <f>V34</f>
        <v>2161412.5</v>
      </c>
      <c r="W33" s="214">
        <f t="shared" si="1"/>
        <v>2074956</v>
      </c>
      <c r="X33" s="214">
        <f>V33-W33</f>
        <v>86456.5</v>
      </c>
      <c r="Y33" s="214"/>
      <c r="Z33" s="252"/>
      <c r="AA33" s="427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</row>
    <row r="34" spans="1:55" s="3" customFormat="1" x14ac:dyDescent="0.25">
      <c r="A34" s="194">
        <v>15</v>
      </c>
      <c r="B34" s="122"/>
      <c r="C34" s="32" t="s">
        <v>99</v>
      </c>
      <c r="D34" s="47"/>
      <c r="E34" s="48"/>
      <c r="F34" s="35"/>
      <c r="G34" s="28"/>
      <c r="H34" s="145">
        <v>5</v>
      </c>
      <c r="I34" s="27"/>
      <c r="J34" s="36">
        <v>1</v>
      </c>
      <c r="K34" s="36"/>
      <c r="L34" s="36">
        <v>1</v>
      </c>
      <c r="M34" s="27">
        <v>61.1</v>
      </c>
      <c r="N34" s="128"/>
      <c r="O34" s="128">
        <v>61.1</v>
      </c>
      <c r="P34" s="156"/>
      <c r="Q34" s="126"/>
      <c r="R34" s="128">
        <v>61.1</v>
      </c>
      <c r="S34" s="126"/>
      <c r="T34" s="19"/>
      <c r="U34" s="209"/>
      <c r="V34" s="130">
        <f t="shared" si="2"/>
        <v>2161412.5</v>
      </c>
      <c r="W34" s="130">
        <f t="shared" si="1"/>
        <v>2074956</v>
      </c>
      <c r="X34" s="130">
        <f>V34-W34</f>
        <v>86456.5</v>
      </c>
      <c r="Y34" s="130"/>
      <c r="Z34" s="37"/>
      <c r="AA34" s="42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</row>
    <row r="35" spans="1:55" s="276" customFormat="1" ht="36" customHeight="1" x14ac:dyDescent="0.2">
      <c r="A35" s="384"/>
      <c r="B35" s="212">
        <v>9</v>
      </c>
      <c r="C35" s="279" t="s">
        <v>40</v>
      </c>
      <c r="D35" s="280" t="s">
        <v>43</v>
      </c>
      <c r="E35" s="281">
        <v>42004</v>
      </c>
      <c r="F35" s="222">
        <v>46022</v>
      </c>
      <c r="G35" s="267">
        <v>44561</v>
      </c>
      <c r="H35" s="282">
        <f>H36+H37</f>
        <v>7</v>
      </c>
      <c r="I35" s="283">
        <v>126.3</v>
      </c>
      <c r="J35" s="271">
        <f>J36+J37</f>
        <v>2</v>
      </c>
      <c r="K35" s="271">
        <v>0</v>
      </c>
      <c r="L35" s="271">
        <v>2</v>
      </c>
      <c r="M35" s="230">
        <f>M36+M37</f>
        <v>126.3</v>
      </c>
      <c r="N35" s="230">
        <v>0</v>
      </c>
      <c r="O35" s="230">
        <f>O36+O37</f>
        <v>126.3</v>
      </c>
      <c r="P35" s="274"/>
      <c r="Q35" s="227"/>
      <c r="R35" s="230">
        <f>R36+R37</f>
        <v>126.3</v>
      </c>
      <c r="S35" s="227"/>
      <c r="T35" s="224"/>
      <c r="U35" s="275"/>
      <c r="V35" s="214">
        <f>V36+V37</f>
        <v>4378151.46</v>
      </c>
      <c r="W35" s="214">
        <f>W36+W37</f>
        <v>4203025.4015999995</v>
      </c>
      <c r="X35" s="214">
        <f>X36+X37</f>
        <v>175126.05839999998</v>
      </c>
      <c r="Y35" s="214"/>
      <c r="Z35" s="252"/>
      <c r="AA35" s="427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0"/>
      <c r="AM35" s="100"/>
      <c r="AN35" s="100"/>
      <c r="AO35" s="100"/>
      <c r="AP35" s="100"/>
      <c r="AQ35" s="100"/>
      <c r="AR35" s="100"/>
      <c r="AS35" s="100"/>
      <c r="AT35" s="100"/>
      <c r="AU35" s="100"/>
      <c r="AV35" s="100"/>
      <c r="AW35" s="100"/>
      <c r="AX35" s="100"/>
      <c r="AY35" s="100"/>
    </row>
    <row r="36" spans="1:55" s="3" customFormat="1" x14ac:dyDescent="0.25">
      <c r="A36" s="194">
        <v>16</v>
      </c>
      <c r="B36" s="122"/>
      <c r="C36" s="32" t="s">
        <v>100</v>
      </c>
      <c r="D36" s="47"/>
      <c r="E36" s="48"/>
      <c r="F36" s="35"/>
      <c r="G36" s="28"/>
      <c r="H36" s="145">
        <v>2</v>
      </c>
      <c r="I36" s="22"/>
      <c r="J36" s="36">
        <v>1</v>
      </c>
      <c r="K36" s="36"/>
      <c r="L36" s="36">
        <v>1</v>
      </c>
      <c r="M36" s="27">
        <v>63.4</v>
      </c>
      <c r="N36" s="128"/>
      <c r="O36" s="27">
        <v>63.4</v>
      </c>
      <c r="P36" s="156"/>
      <c r="Q36" s="126"/>
      <c r="R36" s="153">
        <v>63.4</v>
      </c>
      <c r="S36" s="157"/>
      <c r="T36" s="19"/>
      <c r="U36" s="209"/>
      <c r="V36" s="130">
        <v>2153063.96</v>
      </c>
      <c r="W36" s="130">
        <f t="shared" si="1"/>
        <v>2066941.4016</v>
      </c>
      <c r="X36" s="130">
        <f>V36-W36</f>
        <v>86122.55839999998</v>
      </c>
      <c r="Y36" s="130"/>
      <c r="Z36" s="37"/>
      <c r="AA36" s="42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</row>
    <row r="37" spans="1:55" s="3" customFormat="1" x14ac:dyDescent="0.25">
      <c r="A37" s="194">
        <v>17</v>
      </c>
      <c r="B37" s="122"/>
      <c r="C37" s="32" t="s">
        <v>101</v>
      </c>
      <c r="D37" s="47"/>
      <c r="E37" s="48"/>
      <c r="F37" s="35"/>
      <c r="G37" s="28"/>
      <c r="H37" s="145">
        <v>5</v>
      </c>
      <c r="I37" s="22"/>
      <c r="J37" s="36">
        <v>1</v>
      </c>
      <c r="K37" s="36"/>
      <c r="L37" s="36">
        <v>1</v>
      </c>
      <c r="M37" s="27">
        <v>62.9</v>
      </c>
      <c r="N37" s="128"/>
      <c r="O37" s="27">
        <v>62.9</v>
      </c>
      <c r="P37" s="156"/>
      <c r="Q37" s="126"/>
      <c r="R37" s="153">
        <v>62.9</v>
      </c>
      <c r="S37" s="157"/>
      <c r="T37" s="19"/>
      <c r="U37" s="209"/>
      <c r="V37" s="130">
        <f>R37*35375</f>
        <v>2225087.5</v>
      </c>
      <c r="W37" s="130">
        <f t="shared" si="1"/>
        <v>2136084</v>
      </c>
      <c r="X37" s="130">
        <f>V37-W37</f>
        <v>89003.5</v>
      </c>
      <c r="Y37" s="130"/>
      <c r="Z37" s="37"/>
      <c r="AA37" s="42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</row>
    <row r="38" spans="1:55" s="276" customFormat="1" ht="34.5" customHeight="1" x14ac:dyDescent="0.2">
      <c r="A38" s="384"/>
      <c r="B38" s="212">
        <v>10</v>
      </c>
      <c r="C38" s="285" t="s">
        <v>41</v>
      </c>
      <c r="D38" s="286">
        <v>303</v>
      </c>
      <c r="E38" s="287">
        <v>42734</v>
      </c>
      <c r="F38" s="222">
        <v>46022</v>
      </c>
      <c r="G38" s="267">
        <v>44561</v>
      </c>
      <c r="H38" s="288">
        <f>H39+H40+H41</f>
        <v>6</v>
      </c>
      <c r="I38" s="289">
        <v>121.6</v>
      </c>
      <c r="J38" s="271">
        <f>J39+J40+J41</f>
        <v>3</v>
      </c>
      <c r="K38" s="271">
        <v>3</v>
      </c>
      <c r="L38" s="271">
        <v>0</v>
      </c>
      <c r="M38" s="230">
        <f>M39+M40+M41</f>
        <v>121.60000000000001</v>
      </c>
      <c r="N38" s="230">
        <f>N39+N40+N41</f>
        <v>121.60000000000001</v>
      </c>
      <c r="O38" s="230">
        <v>0</v>
      </c>
      <c r="P38" s="274"/>
      <c r="Q38" s="227"/>
      <c r="R38" s="230">
        <f>R39+R40+R41</f>
        <v>121.60000000000001</v>
      </c>
      <c r="S38" s="277"/>
      <c r="T38" s="224"/>
      <c r="U38" s="275"/>
      <c r="V38" s="214">
        <f>V39+V40+V41</f>
        <v>4301600</v>
      </c>
      <c r="W38" s="214">
        <f>W39+W40+W41</f>
        <v>4129536</v>
      </c>
      <c r="X38" s="214">
        <f>X41+X40+X39</f>
        <v>172064</v>
      </c>
      <c r="Y38" s="214"/>
      <c r="Z38" s="252"/>
      <c r="AA38" s="427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</row>
    <row r="39" spans="1:55" s="3" customFormat="1" x14ac:dyDescent="0.25">
      <c r="A39" s="194">
        <v>18</v>
      </c>
      <c r="B39" s="122"/>
      <c r="C39" s="32" t="s">
        <v>102</v>
      </c>
      <c r="D39" s="49"/>
      <c r="E39" s="50"/>
      <c r="F39" s="35"/>
      <c r="G39" s="28"/>
      <c r="H39" s="145">
        <v>1</v>
      </c>
      <c r="I39" s="23"/>
      <c r="J39" s="36">
        <v>1</v>
      </c>
      <c r="K39" s="36">
        <v>1</v>
      </c>
      <c r="L39" s="36"/>
      <c r="M39" s="27">
        <v>42.2</v>
      </c>
      <c r="N39" s="27">
        <v>42.2</v>
      </c>
      <c r="O39" s="128"/>
      <c r="P39" s="156"/>
      <c r="Q39" s="126"/>
      <c r="R39" s="153">
        <v>42.2</v>
      </c>
      <c r="S39" s="158"/>
      <c r="T39" s="19"/>
      <c r="U39" s="209"/>
      <c r="V39" s="130">
        <f t="shared" si="2"/>
        <v>1492825</v>
      </c>
      <c r="W39" s="130">
        <f t="shared" si="1"/>
        <v>1433112</v>
      </c>
      <c r="X39" s="130">
        <f>V39-W39</f>
        <v>59713</v>
      </c>
      <c r="Y39" s="130"/>
      <c r="Z39" s="37"/>
      <c r="AA39" s="42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</row>
    <row r="40" spans="1:55" s="3" customFormat="1" x14ac:dyDescent="0.25">
      <c r="A40" s="194">
        <v>19</v>
      </c>
      <c r="B40" s="122"/>
      <c r="C40" s="32" t="s">
        <v>103</v>
      </c>
      <c r="D40" s="49"/>
      <c r="E40" s="50"/>
      <c r="F40" s="35"/>
      <c r="G40" s="28"/>
      <c r="H40" s="145">
        <v>1</v>
      </c>
      <c r="I40" s="23"/>
      <c r="J40" s="36">
        <v>1</v>
      </c>
      <c r="K40" s="36">
        <v>1</v>
      </c>
      <c r="L40" s="36"/>
      <c r="M40" s="27">
        <v>41.2</v>
      </c>
      <c r="N40" s="27">
        <v>41.2</v>
      </c>
      <c r="O40" s="128"/>
      <c r="P40" s="156"/>
      <c r="Q40" s="126"/>
      <c r="R40" s="153">
        <v>41.2</v>
      </c>
      <c r="S40" s="158"/>
      <c r="T40" s="19"/>
      <c r="U40" s="209"/>
      <c r="V40" s="130">
        <f t="shared" si="2"/>
        <v>1457450</v>
      </c>
      <c r="W40" s="130">
        <f t="shared" si="1"/>
        <v>1399152</v>
      </c>
      <c r="X40" s="130">
        <f>V40-W40</f>
        <v>58298</v>
      </c>
      <c r="Y40" s="130"/>
      <c r="Z40" s="37"/>
      <c r="AA40" s="42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</row>
    <row r="41" spans="1:55" s="3" customFormat="1" x14ac:dyDescent="0.25">
      <c r="A41" s="194">
        <v>20</v>
      </c>
      <c r="B41" s="122"/>
      <c r="C41" s="32" t="s">
        <v>104</v>
      </c>
      <c r="D41" s="49"/>
      <c r="E41" s="50"/>
      <c r="F41" s="35"/>
      <c r="G41" s="28"/>
      <c r="H41" s="145">
        <v>4</v>
      </c>
      <c r="I41" s="23"/>
      <c r="J41" s="36">
        <v>1</v>
      </c>
      <c r="K41" s="36">
        <v>1</v>
      </c>
      <c r="L41" s="36"/>
      <c r="M41" s="27">
        <v>38.200000000000003</v>
      </c>
      <c r="N41" s="27">
        <v>38.200000000000003</v>
      </c>
      <c r="O41" s="128"/>
      <c r="P41" s="156"/>
      <c r="Q41" s="126"/>
      <c r="R41" s="153">
        <v>38.200000000000003</v>
      </c>
      <c r="S41" s="158"/>
      <c r="T41" s="19"/>
      <c r="U41" s="209"/>
      <c r="V41" s="130">
        <f t="shared" si="2"/>
        <v>1351325</v>
      </c>
      <c r="W41" s="130">
        <f t="shared" si="1"/>
        <v>1297272</v>
      </c>
      <c r="X41" s="130">
        <f>V41-W41</f>
        <v>54053</v>
      </c>
      <c r="Y41" s="130"/>
      <c r="Z41" s="37"/>
      <c r="AA41" s="42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</row>
    <row r="42" spans="1:55" s="276" customFormat="1" ht="36" customHeight="1" x14ac:dyDescent="0.2">
      <c r="A42" s="384"/>
      <c r="B42" s="290">
        <v>11</v>
      </c>
      <c r="C42" s="291" t="s">
        <v>42</v>
      </c>
      <c r="D42" s="292" t="s">
        <v>45</v>
      </c>
      <c r="E42" s="293">
        <v>41272</v>
      </c>
      <c r="F42" s="222">
        <v>46022</v>
      </c>
      <c r="G42" s="267">
        <v>44561</v>
      </c>
      <c r="H42" s="294">
        <f>H43+H44+H45+H46</f>
        <v>8</v>
      </c>
      <c r="I42" s="295">
        <v>221.8</v>
      </c>
      <c r="J42" s="271">
        <f>J43+J44+J45+J46</f>
        <v>4</v>
      </c>
      <c r="K42" s="271">
        <v>3</v>
      </c>
      <c r="L42" s="271">
        <v>1</v>
      </c>
      <c r="M42" s="230">
        <f>M43+M44+M45+M46</f>
        <v>221.8</v>
      </c>
      <c r="N42" s="230">
        <f>N43+N44+N46</f>
        <v>160.6</v>
      </c>
      <c r="O42" s="230">
        <f>O45</f>
        <v>61.2</v>
      </c>
      <c r="P42" s="274"/>
      <c r="Q42" s="227"/>
      <c r="R42" s="230">
        <f>R43+R44+R45+R46</f>
        <v>221.8</v>
      </c>
      <c r="S42" s="227"/>
      <c r="T42" s="224"/>
      <c r="U42" s="275"/>
      <c r="V42" s="214">
        <f>V43+V44+V45+V46</f>
        <v>7076361.9299999997</v>
      </c>
      <c r="W42" s="214">
        <f>W43+W44+W45+W46</f>
        <v>6793307.4528000001</v>
      </c>
      <c r="X42" s="214">
        <f>X43+X44+X45+X46</f>
        <v>283054.47720000008</v>
      </c>
      <c r="Y42" s="214"/>
      <c r="Z42" s="252"/>
      <c r="AA42" s="427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  <c r="AR42" s="100"/>
      <c r="AS42" s="100"/>
      <c r="AT42" s="100"/>
      <c r="AU42" s="100"/>
      <c r="AV42" s="100"/>
      <c r="AW42" s="100"/>
      <c r="AX42" s="100"/>
      <c r="AY42" s="100"/>
    </row>
    <row r="43" spans="1:55" s="3" customFormat="1" x14ac:dyDescent="0.25">
      <c r="A43" s="194">
        <v>21</v>
      </c>
      <c r="B43" s="122"/>
      <c r="C43" s="32" t="s">
        <v>105</v>
      </c>
      <c r="D43" s="51"/>
      <c r="E43" s="52"/>
      <c r="F43" s="35"/>
      <c r="G43" s="28"/>
      <c r="H43" s="145">
        <v>1</v>
      </c>
      <c r="I43" s="24"/>
      <c r="J43" s="36">
        <v>1</v>
      </c>
      <c r="K43" s="36">
        <v>1</v>
      </c>
      <c r="L43" s="36"/>
      <c r="M43" s="27">
        <v>66.5</v>
      </c>
      <c r="N43" s="128">
        <v>66.5</v>
      </c>
      <c r="O43" s="27"/>
      <c r="P43" s="159"/>
      <c r="Q43" s="126"/>
      <c r="R43" s="153">
        <v>66.5</v>
      </c>
      <c r="S43" s="126"/>
      <c r="T43" s="19"/>
      <c r="U43" s="209"/>
      <c r="V43" s="130">
        <v>1701537.5</v>
      </c>
      <c r="W43" s="130">
        <f t="shared" si="1"/>
        <v>1633476</v>
      </c>
      <c r="X43" s="130">
        <f>V43-W43</f>
        <v>68061.5</v>
      </c>
      <c r="Y43" s="130"/>
      <c r="Z43" s="37"/>
      <c r="AA43" s="42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</row>
    <row r="44" spans="1:55" s="3" customFormat="1" x14ac:dyDescent="0.25">
      <c r="A44" s="194">
        <v>22</v>
      </c>
      <c r="B44" s="122"/>
      <c r="C44" s="32" t="s">
        <v>106</v>
      </c>
      <c r="D44" s="51"/>
      <c r="E44" s="52"/>
      <c r="F44" s="35"/>
      <c r="G44" s="28"/>
      <c r="H44" s="145">
        <v>1</v>
      </c>
      <c r="I44" s="24"/>
      <c r="J44" s="36">
        <v>1</v>
      </c>
      <c r="K44" s="36">
        <v>1</v>
      </c>
      <c r="L44" s="36"/>
      <c r="M44" s="27">
        <v>32.299999999999997</v>
      </c>
      <c r="N44" s="128">
        <v>32.299999999999997</v>
      </c>
      <c r="O44" s="27"/>
      <c r="P44" s="159"/>
      <c r="Q44" s="126"/>
      <c r="R44" s="153">
        <v>32.299999999999997</v>
      </c>
      <c r="S44" s="126"/>
      <c r="T44" s="19"/>
      <c r="U44" s="209"/>
      <c r="V44" s="130">
        <v>1136899.43</v>
      </c>
      <c r="W44" s="130">
        <f t="shared" si="1"/>
        <v>1091423.4527999999</v>
      </c>
      <c r="X44" s="130">
        <f>V44-W44</f>
        <v>45475.977200000081</v>
      </c>
      <c r="Y44" s="130"/>
      <c r="Z44" s="37"/>
      <c r="AA44" s="42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</row>
    <row r="45" spans="1:55" s="3" customFormat="1" x14ac:dyDescent="0.25">
      <c r="A45" s="194">
        <v>23</v>
      </c>
      <c r="B45" s="122"/>
      <c r="C45" s="32" t="s">
        <v>107</v>
      </c>
      <c r="D45" s="51"/>
      <c r="E45" s="52"/>
      <c r="F45" s="35"/>
      <c r="G45" s="28"/>
      <c r="H45" s="145">
        <v>3</v>
      </c>
      <c r="I45" s="24"/>
      <c r="J45" s="36">
        <v>1</v>
      </c>
      <c r="K45" s="36"/>
      <c r="L45" s="36">
        <v>1</v>
      </c>
      <c r="M45" s="27">
        <v>61.2</v>
      </c>
      <c r="N45" s="128"/>
      <c r="O45" s="27">
        <v>61.2</v>
      </c>
      <c r="P45" s="159"/>
      <c r="Q45" s="126"/>
      <c r="R45" s="153">
        <v>61.2</v>
      </c>
      <c r="S45" s="126"/>
      <c r="T45" s="19"/>
      <c r="U45" s="209"/>
      <c r="V45" s="130">
        <v>2090662.5</v>
      </c>
      <c r="W45" s="130">
        <f t="shared" si="1"/>
        <v>2007036</v>
      </c>
      <c r="X45" s="130">
        <v>83626.5</v>
      </c>
      <c r="Y45" s="130"/>
      <c r="Z45" s="37"/>
      <c r="AA45" s="42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</row>
    <row r="46" spans="1:55" s="3" customFormat="1" x14ac:dyDescent="0.25">
      <c r="A46" s="194">
        <v>24</v>
      </c>
      <c r="B46" s="160"/>
      <c r="C46" s="53" t="s">
        <v>108</v>
      </c>
      <c r="D46" s="54"/>
      <c r="E46" s="55"/>
      <c r="F46" s="56"/>
      <c r="G46" s="29"/>
      <c r="H46" s="161">
        <v>3</v>
      </c>
      <c r="I46" s="25"/>
      <c r="J46" s="108">
        <v>1</v>
      </c>
      <c r="K46" s="108">
        <v>1</v>
      </c>
      <c r="L46" s="108"/>
      <c r="M46" s="107">
        <v>61.8</v>
      </c>
      <c r="N46" s="162">
        <v>61.8</v>
      </c>
      <c r="O46" s="107"/>
      <c r="P46" s="159"/>
      <c r="Q46" s="163"/>
      <c r="R46" s="164">
        <v>61.8</v>
      </c>
      <c r="S46" s="163"/>
      <c r="T46" s="26"/>
      <c r="U46" s="165"/>
      <c r="V46" s="109">
        <v>2147262.5</v>
      </c>
      <c r="W46" s="109">
        <f t="shared" ref="W46:W52" si="3">V46/100*96</f>
        <v>2061372</v>
      </c>
      <c r="X46" s="109">
        <f t="shared" ref="X46:X52" si="4">V46-W46</f>
        <v>85890.5</v>
      </c>
      <c r="Y46" s="109"/>
      <c r="Z46" s="37"/>
      <c r="AA46" s="42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</row>
    <row r="47" spans="1:55" s="276" customFormat="1" ht="37.5" customHeight="1" x14ac:dyDescent="0.2">
      <c r="A47" s="384"/>
      <c r="B47" s="290">
        <v>12</v>
      </c>
      <c r="C47" s="296" t="s">
        <v>47</v>
      </c>
      <c r="D47" s="297">
        <v>74</v>
      </c>
      <c r="E47" s="298">
        <v>41334</v>
      </c>
      <c r="F47" s="299">
        <v>46022</v>
      </c>
      <c r="G47" s="300">
        <v>44561</v>
      </c>
      <c r="H47" s="301">
        <f>H48</f>
        <v>3</v>
      </c>
      <c r="I47" s="302">
        <v>48.1</v>
      </c>
      <c r="J47" s="303">
        <f>J48</f>
        <v>1</v>
      </c>
      <c r="K47" s="303"/>
      <c r="L47" s="304">
        <v>1</v>
      </c>
      <c r="M47" s="305">
        <f>M48</f>
        <v>48.1</v>
      </c>
      <c r="N47" s="306"/>
      <c r="O47" s="305">
        <f>O48</f>
        <v>48.1</v>
      </c>
      <c r="P47" s="307"/>
      <c r="Q47" s="308"/>
      <c r="R47" s="309">
        <f>R48</f>
        <v>48.1</v>
      </c>
      <c r="S47" s="308"/>
      <c r="T47" s="310"/>
      <c r="U47" s="311"/>
      <c r="V47" s="312">
        <f>V48</f>
        <v>1514368.32</v>
      </c>
      <c r="W47" s="312">
        <f t="shared" si="3"/>
        <v>1453793.5872000002</v>
      </c>
      <c r="X47" s="312">
        <f t="shared" si="4"/>
        <v>60574.732799999882</v>
      </c>
      <c r="Y47" s="312"/>
      <c r="Z47" s="252"/>
      <c r="AA47" s="427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0"/>
      <c r="AW47" s="100"/>
      <c r="AX47" s="100"/>
      <c r="AY47" s="100"/>
    </row>
    <row r="48" spans="1:55" s="10" customFormat="1" ht="23.25" customHeight="1" x14ac:dyDescent="0.25">
      <c r="A48" s="16">
        <v>25</v>
      </c>
      <c r="B48" s="122"/>
      <c r="C48" s="113" t="s">
        <v>118</v>
      </c>
      <c r="D48" s="57"/>
      <c r="E48" s="58"/>
      <c r="F48" s="56"/>
      <c r="G48" s="29"/>
      <c r="H48" s="166">
        <v>3</v>
      </c>
      <c r="I48" s="26"/>
      <c r="J48" s="59">
        <v>1</v>
      </c>
      <c r="K48" s="167"/>
      <c r="L48" s="167">
        <v>1</v>
      </c>
      <c r="M48" s="168">
        <v>48.1</v>
      </c>
      <c r="N48" s="163"/>
      <c r="O48" s="168">
        <v>48.1</v>
      </c>
      <c r="P48" s="129"/>
      <c r="Q48" s="168"/>
      <c r="R48" s="162">
        <v>48.1</v>
      </c>
      <c r="S48" s="162"/>
      <c r="T48" s="169"/>
      <c r="U48" s="169"/>
      <c r="V48" s="109">
        <v>1514368.32</v>
      </c>
      <c r="W48" s="109">
        <f t="shared" si="3"/>
        <v>1453793.5872000002</v>
      </c>
      <c r="X48" s="109">
        <f t="shared" si="4"/>
        <v>60574.732799999882</v>
      </c>
      <c r="Y48" s="170"/>
      <c r="Z48" s="17"/>
      <c r="AA48" s="42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</row>
    <row r="49" spans="1:55" s="316" customFormat="1" ht="36.75" customHeight="1" x14ac:dyDescent="0.2">
      <c r="A49" s="383"/>
      <c r="B49" s="212">
        <v>13</v>
      </c>
      <c r="C49" s="313" t="s">
        <v>55</v>
      </c>
      <c r="D49" s="241">
        <v>55</v>
      </c>
      <c r="E49" s="242">
        <v>42398</v>
      </c>
      <c r="F49" s="222">
        <v>46022</v>
      </c>
      <c r="G49" s="222">
        <v>45291</v>
      </c>
      <c r="H49" s="314">
        <f>H50</f>
        <v>8</v>
      </c>
      <c r="I49" s="224">
        <v>40.299999999999997</v>
      </c>
      <c r="J49" s="225">
        <f>J50</f>
        <v>1</v>
      </c>
      <c r="K49" s="226"/>
      <c r="L49" s="226">
        <v>1</v>
      </c>
      <c r="M49" s="315">
        <v>40.299999999999997</v>
      </c>
      <c r="N49" s="227"/>
      <c r="O49" s="315">
        <f>O50</f>
        <v>40.299999999999997</v>
      </c>
      <c r="P49" s="227"/>
      <c r="Q49" s="315"/>
      <c r="R49" s="230">
        <f>R50</f>
        <v>40.299999999999997</v>
      </c>
      <c r="S49" s="230"/>
      <c r="T49" s="231"/>
      <c r="U49" s="231"/>
      <c r="V49" s="312">
        <f>V50</f>
        <v>1204642.33</v>
      </c>
      <c r="W49" s="312">
        <f>W50</f>
        <v>1156456.6368</v>
      </c>
      <c r="X49" s="312">
        <f>X50</f>
        <v>48185.693200000096</v>
      </c>
      <c r="Y49" s="232"/>
      <c r="Z49" s="246"/>
      <c r="AA49" s="427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332"/>
      <c r="AV49" s="333"/>
      <c r="AW49" s="333"/>
      <c r="AX49" s="333"/>
      <c r="AY49" s="333"/>
    </row>
    <row r="50" spans="1:55" s="17" customFormat="1" x14ac:dyDescent="0.25">
      <c r="A50" s="16">
        <v>26</v>
      </c>
      <c r="B50" s="122"/>
      <c r="C50" s="114" t="s">
        <v>150</v>
      </c>
      <c r="D50" s="60"/>
      <c r="E50" s="61"/>
      <c r="F50" s="35"/>
      <c r="G50" s="35"/>
      <c r="H50" s="145">
        <v>8</v>
      </c>
      <c r="I50" s="19"/>
      <c r="J50" s="16">
        <v>1</v>
      </c>
      <c r="K50" s="127"/>
      <c r="L50" s="127">
        <v>1</v>
      </c>
      <c r="M50" s="27">
        <v>40.299999999999997</v>
      </c>
      <c r="N50" s="126"/>
      <c r="O50" s="27">
        <v>40.299999999999997</v>
      </c>
      <c r="P50" s="129"/>
      <c r="Q50" s="19"/>
      <c r="R50" s="153">
        <v>40.299999999999997</v>
      </c>
      <c r="S50" s="128"/>
      <c r="T50" s="152"/>
      <c r="U50" s="152"/>
      <c r="V50" s="130">
        <v>1204642.33</v>
      </c>
      <c r="W50" s="130">
        <f t="shared" si="3"/>
        <v>1156456.6368</v>
      </c>
      <c r="X50" s="130">
        <f t="shared" si="4"/>
        <v>48185.693200000096</v>
      </c>
      <c r="Y50" s="171"/>
      <c r="AA50" s="427"/>
    </row>
    <row r="51" spans="1:55" s="321" customFormat="1" ht="38.25" customHeight="1" x14ac:dyDescent="0.2">
      <c r="A51" s="225"/>
      <c r="B51" s="317" t="s">
        <v>376</v>
      </c>
      <c r="C51" s="318" t="s">
        <v>387</v>
      </c>
      <c r="D51" s="319">
        <v>74</v>
      </c>
      <c r="E51" s="242">
        <v>41334</v>
      </c>
      <c r="F51" s="222">
        <v>46022</v>
      </c>
      <c r="G51" s="222">
        <v>45291</v>
      </c>
      <c r="H51" s="249">
        <f>H52</f>
        <v>2</v>
      </c>
      <c r="I51" s="224">
        <v>50.7</v>
      </c>
      <c r="J51" s="225">
        <f>J52</f>
        <v>1</v>
      </c>
      <c r="K51" s="226"/>
      <c r="L51" s="226">
        <v>1</v>
      </c>
      <c r="M51" s="250">
        <f>M52</f>
        <v>50.7</v>
      </c>
      <c r="N51" s="227"/>
      <c r="O51" s="250">
        <f>O52</f>
        <v>50.7</v>
      </c>
      <c r="P51" s="228"/>
      <c r="Q51" s="224"/>
      <c r="R51" s="320">
        <f>R52</f>
        <v>50.7</v>
      </c>
      <c r="S51" s="230"/>
      <c r="T51" s="231"/>
      <c r="U51" s="231"/>
      <c r="V51" s="214">
        <f>V52</f>
        <v>1784544.93</v>
      </c>
      <c r="W51" s="214">
        <f>W52</f>
        <v>1713163.1328</v>
      </c>
      <c r="X51" s="214">
        <f>X52</f>
        <v>71381.797199999914</v>
      </c>
      <c r="Y51" s="232"/>
      <c r="Z51" s="334"/>
      <c r="AA51" s="427"/>
      <c r="AB51" s="334"/>
      <c r="AC51" s="334"/>
      <c r="AD51" s="334"/>
      <c r="AE51" s="334"/>
      <c r="AF51" s="334"/>
      <c r="AG51" s="334"/>
      <c r="AH51" s="334"/>
      <c r="AI51" s="334"/>
      <c r="AJ51" s="334"/>
      <c r="AK51" s="334"/>
      <c r="AL51" s="334"/>
      <c r="AM51" s="334"/>
      <c r="AN51" s="334"/>
      <c r="AO51" s="334"/>
      <c r="AP51" s="334"/>
      <c r="AQ51" s="334"/>
      <c r="AR51" s="334"/>
      <c r="AS51" s="334"/>
      <c r="AT51" s="334"/>
      <c r="AU51" s="334"/>
      <c r="AV51" s="334"/>
      <c r="AW51" s="334"/>
      <c r="AX51" s="334"/>
      <c r="AY51" s="334"/>
    </row>
    <row r="52" spans="1:55" s="10" customFormat="1" x14ac:dyDescent="0.25">
      <c r="A52" s="16">
        <v>27</v>
      </c>
      <c r="B52" s="122"/>
      <c r="C52" s="32" t="s">
        <v>147</v>
      </c>
      <c r="D52" s="62"/>
      <c r="E52" s="63"/>
      <c r="F52" s="35"/>
      <c r="G52" s="35"/>
      <c r="H52" s="145">
        <v>2</v>
      </c>
      <c r="I52" s="19"/>
      <c r="J52" s="16">
        <v>1</v>
      </c>
      <c r="K52" s="127"/>
      <c r="L52" s="127">
        <v>1</v>
      </c>
      <c r="M52" s="27">
        <v>50.7</v>
      </c>
      <c r="N52" s="27"/>
      <c r="O52" s="27">
        <v>50.7</v>
      </c>
      <c r="P52" s="129"/>
      <c r="Q52" s="27"/>
      <c r="R52" s="128">
        <v>50.7</v>
      </c>
      <c r="S52" s="128"/>
      <c r="T52" s="152"/>
      <c r="U52" s="152"/>
      <c r="V52" s="130">
        <v>1784544.93</v>
      </c>
      <c r="W52" s="130">
        <f t="shared" si="3"/>
        <v>1713163.1328</v>
      </c>
      <c r="X52" s="130">
        <f t="shared" si="4"/>
        <v>71381.797199999914</v>
      </c>
      <c r="Y52" s="171"/>
      <c r="Z52" s="17"/>
      <c r="AA52" s="42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</row>
    <row r="53" spans="1:55" s="8" customFormat="1" ht="35.25" customHeight="1" x14ac:dyDescent="0.2">
      <c r="A53" s="16"/>
      <c r="B53" s="433" t="s">
        <v>46</v>
      </c>
      <c r="C53" s="434"/>
      <c r="D53" s="172"/>
      <c r="E53" s="172"/>
      <c r="F53" s="172"/>
      <c r="G53" s="172"/>
      <c r="H53" s="173">
        <f>H54+H61+H70</f>
        <v>37</v>
      </c>
      <c r="I53" s="174">
        <f>I54+I61+I70</f>
        <v>717.2</v>
      </c>
      <c r="J53" s="211">
        <f>J54+J61+J70</f>
        <v>15</v>
      </c>
      <c r="K53" s="175"/>
      <c r="L53" s="175">
        <f>L54+L61+L70</f>
        <v>15</v>
      </c>
      <c r="M53" s="176">
        <f>M54+M61+M70</f>
        <v>717.2</v>
      </c>
      <c r="N53" s="174"/>
      <c r="O53" s="174">
        <f>O54+O61+O71</f>
        <v>717.2</v>
      </c>
      <c r="P53" s="136"/>
      <c r="Q53" s="135"/>
      <c r="R53" s="174">
        <f>R54+R61+R70</f>
        <v>717.2</v>
      </c>
      <c r="S53" s="174"/>
      <c r="T53" s="177"/>
      <c r="U53" s="177"/>
      <c r="V53" s="178">
        <f>V54+V61+V70</f>
        <v>24995472.059999999</v>
      </c>
      <c r="W53" s="178">
        <f>W54+W61+W70</f>
        <v>23995653.1756</v>
      </c>
      <c r="X53" s="178">
        <f>X54+X61+X70</f>
        <v>999818.88439999963</v>
      </c>
      <c r="Y53" s="178"/>
      <c r="Z53" s="39"/>
      <c r="AA53" s="427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</row>
    <row r="54" spans="1:55" s="276" customFormat="1" ht="36" customHeight="1" x14ac:dyDescent="0.2">
      <c r="A54" s="384"/>
      <c r="B54" s="212">
        <v>1</v>
      </c>
      <c r="C54" s="213" t="s">
        <v>371</v>
      </c>
      <c r="D54" s="322">
        <v>74</v>
      </c>
      <c r="E54" s="323">
        <v>41334</v>
      </c>
      <c r="F54" s="222">
        <v>46022</v>
      </c>
      <c r="G54" s="267">
        <v>44926</v>
      </c>
      <c r="H54" s="225">
        <f>H55+H56+H57+H58+H59+H60</f>
        <v>20</v>
      </c>
      <c r="I54" s="224">
        <v>257.7</v>
      </c>
      <c r="J54" s="225">
        <f>J55+J56+J57+J58+J59+J60</f>
        <v>6</v>
      </c>
      <c r="K54" s="271"/>
      <c r="L54" s="271">
        <f>L55+L56+L57+L58+L59+L60</f>
        <v>6</v>
      </c>
      <c r="M54" s="224">
        <f>M55+M56+M57+M59+M58+M60</f>
        <v>257.7</v>
      </c>
      <c r="N54" s="230"/>
      <c r="O54" s="230">
        <f>O55+O56+O57+O58+O59+O60</f>
        <v>257.7</v>
      </c>
      <c r="P54" s="274"/>
      <c r="Q54" s="224"/>
      <c r="R54" s="230">
        <f>R55+R56+R57+R58+R59+R60</f>
        <v>257.7</v>
      </c>
      <c r="S54" s="230"/>
      <c r="T54" s="231"/>
      <c r="U54" s="231"/>
      <c r="V54" s="214">
        <f>V55+V56+V57+V58+V59+V60</f>
        <v>9183443.0199999996</v>
      </c>
      <c r="W54" s="214">
        <f>W55+W56+W57+W58+W59+W60</f>
        <v>8816105.2992000002</v>
      </c>
      <c r="X54" s="214">
        <f>X55+X56+X57+X58+X59+X60</f>
        <v>367337.72080000001</v>
      </c>
      <c r="Y54" s="232"/>
      <c r="Z54" s="252"/>
      <c r="AA54" s="427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</row>
    <row r="55" spans="1:55" s="3" customFormat="1" ht="48.75" customHeight="1" x14ac:dyDescent="0.25">
      <c r="A55" s="194">
        <v>28</v>
      </c>
      <c r="B55" s="122"/>
      <c r="C55" s="32" t="s">
        <v>109</v>
      </c>
      <c r="D55" s="64"/>
      <c r="E55" s="65"/>
      <c r="F55" s="35"/>
      <c r="G55" s="28"/>
      <c r="H55" s="13">
        <v>2</v>
      </c>
      <c r="I55" s="19"/>
      <c r="J55" s="16">
        <v>1</v>
      </c>
      <c r="K55" s="36"/>
      <c r="L55" s="36">
        <v>1</v>
      </c>
      <c r="M55" s="179">
        <v>52.4</v>
      </c>
      <c r="N55" s="128"/>
      <c r="O55" s="179">
        <v>52.4</v>
      </c>
      <c r="P55" s="159"/>
      <c r="Q55" s="179"/>
      <c r="R55" s="128">
        <v>52.4</v>
      </c>
      <c r="S55" s="128"/>
      <c r="T55" s="152"/>
      <c r="U55" s="152"/>
      <c r="V55" s="328">
        <v>1783017.92</v>
      </c>
      <c r="W55" s="130">
        <f t="shared" ref="W55:W60" si="5">V55/100*96</f>
        <v>1711697.2031999999</v>
      </c>
      <c r="X55" s="130">
        <f t="shared" ref="X55:X60" si="6">V55-W55</f>
        <v>71320.716800000053</v>
      </c>
      <c r="Y55" s="171"/>
      <c r="Z55" s="37"/>
      <c r="AA55" s="42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</row>
    <row r="56" spans="1:55" s="3" customFormat="1" ht="44.25" customHeight="1" x14ac:dyDescent="0.25">
      <c r="A56" s="194">
        <v>29</v>
      </c>
      <c r="B56" s="122"/>
      <c r="C56" s="32" t="s">
        <v>110</v>
      </c>
      <c r="D56" s="64"/>
      <c r="E56" s="65"/>
      <c r="F56" s="35"/>
      <c r="G56" s="28"/>
      <c r="H56" s="13">
        <v>3</v>
      </c>
      <c r="I56" s="19"/>
      <c r="J56" s="16">
        <v>1</v>
      </c>
      <c r="K56" s="36"/>
      <c r="L56" s="36">
        <v>1</v>
      </c>
      <c r="M56" s="179">
        <v>37.5</v>
      </c>
      <c r="N56" s="128"/>
      <c r="O56" s="179">
        <v>37.5</v>
      </c>
      <c r="P56" s="159"/>
      <c r="Q56" s="179"/>
      <c r="R56" s="128">
        <v>37.5</v>
      </c>
      <c r="S56" s="128"/>
      <c r="T56" s="152"/>
      <c r="U56" s="152"/>
      <c r="V56" s="328">
        <v>1357462.5</v>
      </c>
      <c r="W56" s="130">
        <f t="shared" si="5"/>
        <v>1303164</v>
      </c>
      <c r="X56" s="130">
        <f t="shared" si="6"/>
        <v>54298.5</v>
      </c>
      <c r="Y56" s="171"/>
      <c r="Z56" s="37"/>
      <c r="AA56" s="42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</row>
    <row r="57" spans="1:55" s="3" customFormat="1" ht="40.5" customHeight="1" x14ac:dyDescent="0.25">
      <c r="A57" s="194">
        <v>30</v>
      </c>
      <c r="B57" s="122"/>
      <c r="C57" s="32" t="s">
        <v>111</v>
      </c>
      <c r="D57" s="64"/>
      <c r="E57" s="65"/>
      <c r="F57" s="35"/>
      <c r="G57" s="28"/>
      <c r="H57" s="13">
        <v>4</v>
      </c>
      <c r="I57" s="19"/>
      <c r="J57" s="16">
        <v>1</v>
      </c>
      <c r="K57" s="36"/>
      <c r="L57" s="36">
        <v>1</v>
      </c>
      <c r="M57" s="179">
        <v>38</v>
      </c>
      <c r="N57" s="128"/>
      <c r="O57" s="179">
        <v>38</v>
      </c>
      <c r="P57" s="159"/>
      <c r="Q57" s="179"/>
      <c r="R57" s="128">
        <v>38</v>
      </c>
      <c r="S57" s="128"/>
      <c r="T57" s="152"/>
      <c r="U57" s="152"/>
      <c r="V57" s="328">
        <v>1375562</v>
      </c>
      <c r="W57" s="130">
        <f t="shared" si="5"/>
        <v>1320539.52</v>
      </c>
      <c r="X57" s="130">
        <f t="shared" si="6"/>
        <v>55022.479999999981</v>
      </c>
      <c r="Y57" s="171"/>
      <c r="Z57" s="37"/>
      <c r="AA57" s="42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</row>
    <row r="58" spans="1:55" s="3" customFormat="1" ht="39" customHeight="1" x14ac:dyDescent="0.25">
      <c r="A58" s="194">
        <v>31</v>
      </c>
      <c r="B58" s="122"/>
      <c r="C58" s="32" t="s">
        <v>112</v>
      </c>
      <c r="D58" s="64"/>
      <c r="E58" s="65"/>
      <c r="F58" s="35"/>
      <c r="G58" s="28"/>
      <c r="H58" s="13">
        <v>2</v>
      </c>
      <c r="I58" s="19"/>
      <c r="J58" s="16">
        <v>1</v>
      </c>
      <c r="K58" s="36"/>
      <c r="L58" s="36">
        <v>1</v>
      </c>
      <c r="M58" s="179">
        <v>40.1</v>
      </c>
      <c r="N58" s="128"/>
      <c r="O58" s="179">
        <v>40.1</v>
      </c>
      <c r="P58" s="159"/>
      <c r="Q58" s="179"/>
      <c r="R58" s="128">
        <v>40.1</v>
      </c>
      <c r="S58" s="128"/>
      <c r="T58" s="152"/>
      <c r="U58" s="152"/>
      <c r="V58" s="328">
        <v>1451579.9</v>
      </c>
      <c r="W58" s="130">
        <f t="shared" si="5"/>
        <v>1393516.7039999999</v>
      </c>
      <c r="X58" s="130">
        <f t="shared" si="6"/>
        <v>58063.195999999996</v>
      </c>
      <c r="Y58" s="171"/>
      <c r="Z58" s="37"/>
      <c r="AA58" s="42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</row>
    <row r="59" spans="1:55" s="3" customFormat="1" ht="43.5" customHeight="1" x14ac:dyDescent="0.25">
      <c r="A59" s="194">
        <v>32</v>
      </c>
      <c r="B59" s="122"/>
      <c r="C59" s="32" t="s">
        <v>113</v>
      </c>
      <c r="D59" s="64"/>
      <c r="E59" s="65"/>
      <c r="F59" s="35"/>
      <c r="G59" s="28"/>
      <c r="H59" s="13">
        <v>5</v>
      </c>
      <c r="I59" s="19"/>
      <c r="J59" s="16">
        <v>1</v>
      </c>
      <c r="K59" s="36"/>
      <c r="L59" s="36">
        <v>1</v>
      </c>
      <c r="M59" s="179">
        <v>51.8</v>
      </c>
      <c r="N59" s="128"/>
      <c r="O59" s="179">
        <v>51.8</v>
      </c>
      <c r="P59" s="159"/>
      <c r="Q59" s="180"/>
      <c r="R59" s="128">
        <v>51.8</v>
      </c>
      <c r="S59" s="128"/>
      <c r="T59" s="152"/>
      <c r="U59" s="152"/>
      <c r="V59" s="328">
        <v>1875108.2</v>
      </c>
      <c r="W59" s="130">
        <f t="shared" si="5"/>
        <v>1800103.872</v>
      </c>
      <c r="X59" s="130">
        <f t="shared" si="6"/>
        <v>75004.32799999998</v>
      </c>
      <c r="Y59" s="171"/>
      <c r="Z59" s="37"/>
      <c r="AA59" s="42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</row>
    <row r="60" spans="1:55" s="3" customFormat="1" ht="42" customHeight="1" x14ac:dyDescent="0.25">
      <c r="A60" s="194">
        <v>33</v>
      </c>
      <c r="B60" s="122"/>
      <c r="C60" s="32" t="s">
        <v>114</v>
      </c>
      <c r="D60" s="64"/>
      <c r="E60" s="65"/>
      <c r="F60" s="35"/>
      <c r="G60" s="28"/>
      <c r="H60" s="181">
        <v>4</v>
      </c>
      <c r="I60" s="19"/>
      <c r="J60" s="16">
        <v>1</v>
      </c>
      <c r="K60" s="36"/>
      <c r="L60" s="36">
        <v>1</v>
      </c>
      <c r="M60" s="180">
        <v>37.9</v>
      </c>
      <c r="N60" s="128"/>
      <c r="O60" s="180">
        <v>37.9</v>
      </c>
      <c r="P60" s="159"/>
      <c r="Q60" s="182"/>
      <c r="R60" s="158">
        <v>37.9</v>
      </c>
      <c r="S60" s="128"/>
      <c r="T60" s="152"/>
      <c r="U60" s="152"/>
      <c r="V60" s="328">
        <v>1340712.5</v>
      </c>
      <c r="W60" s="130">
        <f t="shared" si="5"/>
        <v>1287084</v>
      </c>
      <c r="X60" s="130">
        <f t="shared" si="6"/>
        <v>53628.5</v>
      </c>
      <c r="Y60" s="171"/>
      <c r="Z60" s="37"/>
      <c r="AA60" s="42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</row>
    <row r="61" spans="1:55" s="215" customFormat="1" ht="39" customHeight="1" x14ac:dyDescent="0.2">
      <c r="A61" s="383"/>
      <c r="B61" s="212">
        <v>2</v>
      </c>
      <c r="C61" s="213" t="s">
        <v>47</v>
      </c>
      <c r="D61" s="337">
        <v>74</v>
      </c>
      <c r="E61" s="338">
        <v>41334</v>
      </c>
      <c r="F61" s="222">
        <v>46022</v>
      </c>
      <c r="G61" s="267">
        <v>44926</v>
      </c>
      <c r="H61" s="339">
        <f>H62+H63+H64+H65+H66+H67+H68+H69</f>
        <v>13</v>
      </c>
      <c r="I61" s="224">
        <v>412.5</v>
      </c>
      <c r="J61" s="225">
        <v>8</v>
      </c>
      <c r="K61" s="226"/>
      <c r="L61" s="226">
        <v>8</v>
      </c>
      <c r="M61" s="224">
        <f>M62+M63+M64+M65+M66+M67+M68+M69</f>
        <v>412.5</v>
      </c>
      <c r="N61" s="227"/>
      <c r="O61" s="227">
        <v>412.5</v>
      </c>
      <c r="P61" s="228"/>
      <c r="Q61" s="224"/>
      <c r="R61" s="340">
        <v>412.5</v>
      </c>
      <c r="S61" s="230"/>
      <c r="T61" s="231"/>
      <c r="U61" s="231"/>
      <c r="V61" s="214">
        <f>V62+V63+V64+V65+V66+V67+V68+V69</f>
        <v>14073029.039999999</v>
      </c>
      <c r="W61" s="214">
        <f>W62+W63+W64+W65+W66+W67+W68+W69</f>
        <v>13510107.876400001</v>
      </c>
      <c r="X61" s="214">
        <f>X62+X63+X64+X65+X66+X67+X68+X69</f>
        <v>562921.16359999962</v>
      </c>
      <c r="Y61" s="232"/>
      <c r="Z61" s="233"/>
      <c r="AA61" s="427"/>
    </row>
    <row r="62" spans="1:55" s="10" customFormat="1" ht="39" customHeight="1" x14ac:dyDescent="0.25">
      <c r="A62" s="16">
        <v>34</v>
      </c>
      <c r="B62" s="122"/>
      <c r="C62" s="66" t="s">
        <v>115</v>
      </c>
      <c r="D62" s="67"/>
      <c r="E62" s="68"/>
      <c r="F62" s="35"/>
      <c r="G62" s="28"/>
      <c r="H62" s="183">
        <v>2</v>
      </c>
      <c r="I62" s="19"/>
      <c r="J62" s="16">
        <v>1</v>
      </c>
      <c r="K62" s="127"/>
      <c r="L62" s="127">
        <v>1</v>
      </c>
      <c r="M62" s="182">
        <v>63.5</v>
      </c>
      <c r="N62" s="126"/>
      <c r="O62" s="182">
        <v>63.5</v>
      </c>
      <c r="P62" s="129"/>
      <c r="Q62" s="19"/>
      <c r="R62" s="184">
        <v>63.5</v>
      </c>
      <c r="S62" s="128"/>
      <c r="T62" s="152"/>
      <c r="U62" s="152"/>
      <c r="V62" s="130">
        <v>2246312.5</v>
      </c>
      <c r="W62" s="130">
        <f t="shared" ref="W62:W69" si="7">V62/100*96</f>
        <v>2156460</v>
      </c>
      <c r="X62" s="130">
        <f t="shared" ref="X62:X69" si="8">V62-W62</f>
        <v>89852.5</v>
      </c>
      <c r="Y62" s="171"/>
      <c r="Z62" s="17"/>
      <c r="AA62" s="42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55" s="10" customFormat="1" ht="33.75" customHeight="1" x14ac:dyDescent="0.25">
      <c r="A63" s="16">
        <v>35</v>
      </c>
      <c r="B63" s="122"/>
      <c r="C63" s="66" t="s">
        <v>116</v>
      </c>
      <c r="D63" s="67"/>
      <c r="E63" s="68"/>
      <c r="F63" s="35"/>
      <c r="G63" s="28"/>
      <c r="H63" s="183">
        <v>2</v>
      </c>
      <c r="I63" s="19"/>
      <c r="J63" s="16">
        <v>1</v>
      </c>
      <c r="K63" s="127"/>
      <c r="L63" s="127">
        <v>1</v>
      </c>
      <c r="M63" s="182">
        <v>48.7</v>
      </c>
      <c r="N63" s="126"/>
      <c r="O63" s="182">
        <v>48.7</v>
      </c>
      <c r="P63" s="129"/>
      <c r="Q63" s="19"/>
      <c r="R63" s="184">
        <v>48.7</v>
      </c>
      <c r="S63" s="128"/>
      <c r="T63" s="152"/>
      <c r="U63" s="152"/>
      <c r="V63" s="130">
        <v>1346463.29</v>
      </c>
      <c r="W63" s="130">
        <f t="shared" si="7"/>
        <v>1292604.7584000002</v>
      </c>
      <c r="X63" s="130">
        <f t="shared" si="8"/>
        <v>53858.531599999871</v>
      </c>
      <c r="Y63" s="171"/>
      <c r="Z63" s="17" t="s">
        <v>396</v>
      </c>
      <c r="AA63" s="42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</row>
    <row r="64" spans="1:55" s="10" customFormat="1" ht="33" customHeight="1" x14ac:dyDescent="0.25">
      <c r="A64" s="16">
        <v>36</v>
      </c>
      <c r="B64" s="122"/>
      <c r="C64" s="66" t="s">
        <v>117</v>
      </c>
      <c r="D64" s="67"/>
      <c r="E64" s="68"/>
      <c r="F64" s="35"/>
      <c r="G64" s="28"/>
      <c r="H64" s="183">
        <v>1</v>
      </c>
      <c r="I64" s="19"/>
      <c r="J64" s="16">
        <v>1</v>
      </c>
      <c r="K64" s="127"/>
      <c r="L64" s="127">
        <v>1</v>
      </c>
      <c r="M64" s="182">
        <v>48.8</v>
      </c>
      <c r="N64" s="126"/>
      <c r="O64" s="182">
        <v>48.8</v>
      </c>
      <c r="P64" s="129"/>
      <c r="Q64" s="19"/>
      <c r="R64" s="184">
        <v>48.8</v>
      </c>
      <c r="S64" s="128"/>
      <c r="T64" s="152"/>
      <c r="U64" s="152"/>
      <c r="V64" s="130">
        <v>1717668.5</v>
      </c>
      <c r="W64" s="130">
        <f t="shared" si="7"/>
        <v>1648961.7600000002</v>
      </c>
      <c r="X64" s="130">
        <f t="shared" si="8"/>
        <v>68706.739999999758</v>
      </c>
      <c r="Y64" s="171"/>
      <c r="Z64" s="17"/>
      <c r="AA64" s="42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55" s="10" customFormat="1" ht="41.25" customHeight="1" x14ac:dyDescent="0.25">
      <c r="A65" s="16">
        <v>37</v>
      </c>
      <c r="B65" s="122"/>
      <c r="C65" s="66" t="s">
        <v>372</v>
      </c>
      <c r="D65" s="67"/>
      <c r="E65" s="68"/>
      <c r="F65" s="35"/>
      <c r="G65" s="28"/>
      <c r="H65" s="183">
        <v>2</v>
      </c>
      <c r="I65" s="19"/>
      <c r="J65" s="16">
        <v>1</v>
      </c>
      <c r="K65" s="127"/>
      <c r="L65" s="127">
        <v>1</v>
      </c>
      <c r="M65" s="182">
        <v>40.299999999999997</v>
      </c>
      <c r="N65" s="126"/>
      <c r="O65" s="182">
        <v>40.299999999999997</v>
      </c>
      <c r="P65" s="129"/>
      <c r="Q65" s="19"/>
      <c r="R65" s="184">
        <v>40.299999999999997</v>
      </c>
      <c r="S65" s="128"/>
      <c r="T65" s="152"/>
      <c r="U65" s="152"/>
      <c r="V65" s="130">
        <f>R65*36199</f>
        <v>1458819.7</v>
      </c>
      <c r="W65" s="130">
        <v>1400466.91</v>
      </c>
      <c r="X65" s="130">
        <f>V65-W65</f>
        <v>58352.790000000037</v>
      </c>
      <c r="Y65" s="171"/>
      <c r="Z65" s="17"/>
      <c r="AA65" s="42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</row>
    <row r="66" spans="1:55" s="10" customFormat="1" ht="22.5" customHeight="1" x14ac:dyDescent="0.25">
      <c r="A66" s="16">
        <v>38</v>
      </c>
      <c r="B66" s="122"/>
      <c r="C66" s="66" t="s">
        <v>119</v>
      </c>
      <c r="D66" s="67"/>
      <c r="E66" s="68"/>
      <c r="F66" s="35"/>
      <c r="G66" s="28"/>
      <c r="H66" s="183">
        <v>1</v>
      </c>
      <c r="I66" s="19"/>
      <c r="J66" s="16">
        <v>1</v>
      </c>
      <c r="K66" s="127"/>
      <c r="L66" s="127">
        <v>1</v>
      </c>
      <c r="M66" s="182">
        <v>63.5</v>
      </c>
      <c r="N66" s="126"/>
      <c r="O66" s="182">
        <v>63.5</v>
      </c>
      <c r="P66" s="129"/>
      <c r="Q66" s="19"/>
      <c r="R66" s="184">
        <v>63.5</v>
      </c>
      <c r="S66" s="128"/>
      <c r="T66" s="152"/>
      <c r="U66" s="152"/>
      <c r="V66" s="130">
        <v>2246312.5</v>
      </c>
      <c r="W66" s="130">
        <f t="shared" si="7"/>
        <v>2156460</v>
      </c>
      <c r="X66" s="130">
        <f t="shared" si="8"/>
        <v>89852.5</v>
      </c>
      <c r="Y66" s="171"/>
      <c r="Z66" s="17"/>
      <c r="AA66" s="42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7" spans="1:55" s="10" customFormat="1" x14ac:dyDescent="0.25">
      <c r="A67" s="16">
        <v>39</v>
      </c>
      <c r="B67" s="122"/>
      <c r="C67" s="32" t="s">
        <v>120</v>
      </c>
      <c r="D67" s="67"/>
      <c r="E67" s="68"/>
      <c r="F67" s="35"/>
      <c r="G67" s="28"/>
      <c r="H67" s="141">
        <v>1</v>
      </c>
      <c r="I67" s="19"/>
      <c r="J67" s="16">
        <v>1</v>
      </c>
      <c r="K67" s="127"/>
      <c r="L67" s="127">
        <v>1</v>
      </c>
      <c r="M67" s="185">
        <v>63.9</v>
      </c>
      <c r="N67" s="126"/>
      <c r="O67" s="185">
        <v>63.9</v>
      </c>
      <c r="P67" s="129"/>
      <c r="Q67" s="19"/>
      <c r="R67" s="186">
        <v>63.9</v>
      </c>
      <c r="S67" s="128"/>
      <c r="T67" s="152"/>
      <c r="U67" s="152"/>
      <c r="V67" s="130">
        <v>2023976.35</v>
      </c>
      <c r="W67" s="130">
        <f t="shared" si="7"/>
        <v>1943017.2960000001</v>
      </c>
      <c r="X67" s="130">
        <f t="shared" si="8"/>
        <v>80959.054000000004</v>
      </c>
      <c r="Y67" s="171"/>
      <c r="Z67" s="17"/>
      <c r="AA67" s="42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</row>
    <row r="68" spans="1:55" s="10" customFormat="1" x14ac:dyDescent="0.25">
      <c r="A68" s="16">
        <v>40</v>
      </c>
      <c r="B68" s="122"/>
      <c r="C68" s="32" t="s">
        <v>121</v>
      </c>
      <c r="D68" s="67"/>
      <c r="E68" s="68"/>
      <c r="F68" s="35"/>
      <c r="G68" s="28"/>
      <c r="H68" s="141">
        <v>2</v>
      </c>
      <c r="I68" s="19"/>
      <c r="J68" s="16">
        <v>1</v>
      </c>
      <c r="K68" s="127"/>
      <c r="L68" s="127">
        <v>1</v>
      </c>
      <c r="M68" s="185">
        <v>48.8</v>
      </c>
      <c r="N68" s="126"/>
      <c r="O68" s="185">
        <v>48.8</v>
      </c>
      <c r="P68" s="129"/>
      <c r="Q68" s="19"/>
      <c r="R68" s="186">
        <v>48.8</v>
      </c>
      <c r="S68" s="128"/>
      <c r="T68" s="152"/>
      <c r="U68" s="152"/>
      <c r="V68" s="130">
        <f>R68*36199</f>
        <v>1766511.2</v>
      </c>
      <c r="W68" s="130">
        <f t="shared" si="7"/>
        <v>1695850.7520000001</v>
      </c>
      <c r="X68" s="130">
        <f t="shared" si="8"/>
        <v>70660.447999999858</v>
      </c>
      <c r="Y68" s="171"/>
      <c r="Z68" s="17"/>
      <c r="AA68" s="42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</row>
    <row r="69" spans="1:55" s="10" customFormat="1" x14ac:dyDescent="0.25">
      <c r="A69" s="16">
        <v>41</v>
      </c>
      <c r="B69" s="122"/>
      <c r="C69" s="32" t="s">
        <v>122</v>
      </c>
      <c r="D69" s="67"/>
      <c r="E69" s="68"/>
      <c r="F69" s="35"/>
      <c r="G69" s="28"/>
      <c r="H69" s="145">
        <v>2</v>
      </c>
      <c r="I69" s="19"/>
      <c r="J69" s="16">
        <v>1</v>
      </c>
      <c r="K69" s="127"/>
      <c r="L69" s="127">
        <v>1</v>
      </c>
      <c r="M69" s="27">
        <v>35</v>
      </c>
      <c r="N69" s="126"/>
      <c r="O69" s="27">
        <v>35</v>
      </c>
      <c r="P69" s="129"/>
      <c r="Q69" s="19"/>
      <c r="R69" s="187">
        <v>35</v>
      </c>
      <c r="S69" s="128"/>
      <c r="T69" s="152"/>
      <c r="U69" s="152"/>
      <c r="V69" s="130">
        <f>R69*36199</f>
        <v>1266965</v>
      </c>
      <c r="W69" s="130">
        <f t="shared" si="7"/>
        <v>1216286.3999999999</v>
      </c>
      <c r="X69" s="130">
        <f t="shared" si="8"/>
        <v>50678.600000000093</v>
      </c>
      <c r="Y69" s="171"/>
      <c r="Z69" s="17"/>
      <c r="AA69" s="42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</row>
    <row r="70" spans="1:55" s="256" customFormat="1" ht="39.75" customHeight="1" x14ac:dyDescent="0.25">
      <c r="A70" s="225"/>
      <c r="B70" s="317">
        <v>3</v>
      </c>
      <c r="C70" s="324" t="s">
        <v>388</v>
      </c>
      <c r="D70" s="325">
        <v>74</v>
      </c>
      <c r="E70" s="326">
        <v>41334</v>
      </c>
      <c r="F70" s="222">
        <v>46022</v>
      </c>
      <c r="G70" s="267">
        <v>45291</v>
      </c>
      <c r="H70" s="249">
        <f>H71</f>
        <v>4</v>
      </c>
      <c r="I70" s="224">
        <v>47</v>
      </c>
      <c r="J70" s="225">
        <v>1</v>
      </c>
      <c r="K70" s="226"/>
      <c r="L70" s="226">
        <v>1</v>
      </c>
      <c r="M70" s="250">
        <v>47</v>
      </c>
      <c r="N70" s="227"/>
      <c r="O70" s="250">
        <v>47</v>
      </c>
      <c r="P70" s="228"/>
      <c r="Q70" s="224"/>
      <c r="R70" s="327">
        <v>47</v>
      </c>
      <c r="S70" s="230"/>
      <c r="T70" s="231"/>
      <c r="U70" s="231"/>
      <c r="V70" s="214">
        <f>V71</f>
        <v>1739000</v>
      </c>
      <c r="W70" s="214">
        <f>W71</f>
        <v>1669440</v>
      </c>
      <c r="X70" s="214">
        <f>X71</f>
        <v>69560</v>
      </c>
      <c r="Y70" s="232"/>
      <c r="Z70" s="17"/>
      <c r="AA70" s="42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</row>
    <row r="71" spans="1:55" s="10" customFormat="1" ht="21" customHeight="1" x14ac:dyDescent="0.25">
      <c r="A71" s="16">
        <v>42</v>
      </c>
      <c r="B71" s="188"/>
      <c r="C71" s="69" t="s">
        <v>377</v>
      </c>
      <c r="D71" s="70"/>
      <c r="E71" s="71"/>
      <c r="F71" s="35"/>
      <c r="G71" s="28"/>
      <c r="H71" s="145">
        <v>4</v>
      </c>
      <c r="I71" s="19"/>
      <c r="J71" s="16"/>
      <c r="K71" s="127"/>
      <c r="L71" s="127">
        <v>1</v>
      </c>
      <c r="M71" s="27">
        <v>47</v>
      </c>
      <c r="N71" s="126"/>
      <c r="O71" s="27">
        <v>47</v>
      </c>
      <c r="P71" s="129"/>
      <c r="Q71" s="19"/>
      <c r="R71" s="187">
        <v>47</v>
      </c>
      <c r="S71" s="128"/>
      <c r="T71" s="152"/>
      <c r="U71" s="152"/>
      <c r="V71" s="130">
        <v>1739000</v>
      </c>
      <c r="W71" s="130">
        <f>V71/100*96</f>
        <v>1669440</v>
      </c>
      <c r="X71" s="130">
        <f>V71-W71</f>
        <v>69560</v>
      </c>
      <c r="Y71" s="171"/>
      <c r="Z71" s="17"/>
      <c r="AA71" s="42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</row>
    <row r="72" spans="1:55" s="8" customFormat="1" ht="35.25" customHeight="1" x14ac:dyDescent="0.2">
      <c r="A72" s="16"/>
      <c r="B72" s="431" t="s">
        <v>48</v>
      </c>
      <c r="C72" s="432"/>
      <c r="D72" s="131"/>
      <c r="E72" s="131"/>
      <c r="F72" s="131"/>
      <c r="G72" s="131"/>
      <c r="H72" s="132">
        <f>H73+H83+H87+H90+H93+H96+H104+H111+H122+H126</f>
        <v>100</v>
      </c>
      <c r="I72" s="133">
        <f>I73+I83+I87+I90+I93+I96+I104+I111+I122+I126</f>
        <v>1712.25</v>
      </c>
      <c r="J72" s="134">
        <f>J73+J83+J87+J90+J93+J96+J104+J111+J122+J126</f>
        <v>44</v>
      </c>
      <c r="K72" s="134">
        <f>K73+K83+K87+K96+K111+K122+K126</f>
        <v>21</v>
      </c>
      <c r="L72" s="134">
        <f>L73+L83+L90+L93+L96+L104+L111+L122</f>
        <v>24</v>
      </c>
      <c r="M72" s="135">
        <f>M73+M83+M87+M90+M93+M96+M104+M111+M122+M126</f>
        <v>1712.25</v>
      </c>
      <c r="N72" s="133">
        <f>N73+N83+N87+N96+N111+N122+N126</f>
        <v>801.95</v>
      </c>
      <c r="O72" s="133">
        <f>O73+O83+O90+O93+O96+O104+O111+O122</f>
        <v>910.3</v>
      </c>
      <c r="P72" s="136"/>
      <c r="Q72" s="206"/>
      <c r="R72" s="135">
        <f>R73+R83+R87+R90+R93+R96+R104+R111+R122+R126</f>
        <v>1712.25</v>
      </c>
      <c r="S72" s="133"/>
      <c r="T72" s="139"/>
      <c r="U72" s="139"/>
      <c r="V72" s="140">
        <f>V73+V83+V87+V90+V93+V96+V104+V111+V122+V126</f>
        <v>74096998.679999992</v>
      </c>
      <c r="W72" s="140">
        <f>W73+W83+W87+W90+W93+W96+W104+W111+W122+W126</f>
        <v>67137173.047999993</v>
      </c>
      <c r="X72" s="140">
        <f>X73+X83+X87+X90+X93+X96+X104+X111+X122+X126</f>
        <v>6959825.6320000002</v>
      </c>
      <c r="Y72" s="140"/>
      <c r="Z72" s="39"/>
      <c r="AA72" s="427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</row>
    <row r="73" spans="1:55" s="215" customFormat="1" ht="42" customHeight="1" x14ac:dyDescent="0.2">
      <c r="A73" s="383"/>
      <c r="B73" s="212">
        <v>1</v>
      </c>
      <c r="C73" s="213" t="s">
        <v>49</v>
      </c>
      <c r="D73" s="220">
        <v>74</v>
      </c>
      <c r="E73" s="221">
        <v>41334</v>
      </c>
      <c r="F73" s="222">
        <v>46022</v>
      </c>
      <c r="G73" s="222">
        <v>45291</v>
      </c>
      <c r="H73" s="223">
        <v>18</v>
      </c>
      <c r="I73" s="224">
        <f>M73</f>
        <v>301.90000000000003</v>
      </c>
      <c r="J73" s="225">
        <v>8</v>
      </c>
      <c r="K73" s="226">
        <f>K74+K78+K79+K81</f>
        <v>4</v>
      </c>
      <c r="L73" s="226">
        <f>SUM(L74:L82)</f>
        <v>5</v>
      </c>
      <c r="M73" s="224">
        <f>M74+M76+M77+M78+M79+M80+M81+M82</f>
        <v>301.90000000000003</v>
      </c>
      <c r="N73" s="227">
        <f>N74+N78+N79+N81</f>
        <v>148.30000000000001</v>
      </c>
      <c r="O73" s="227">
        <f>O76+O77+O80+O82</f>
        <v>153.60000000000002</v>
      </c>
      <c r="P73" s="228"/>
      <c r="Q73" s="229"/>
      <c r="R73" s="224">
        <f>R74+R76+R77+R78+R79+R80+R81+R82</f>
        <v>301.90000000000003</v>
      </c>
      <c r="S73" s="230"/>
      <c r="T73" s="231"/>
      <c r="U73" s="231"/>
      <c r="V73" s="214">
        <f>V74+V76+V77+V78+V79+V80+V81+V82</f>
        <v>13264687.699999999</v>
      </c>
      <c r="W73" s="214">
        <f>W74+W76+W77+W78+W79+W80+W81+W82</f>
        <v>12135800.345999999</v>
      </c>
      <c r="X73" s="214">
        <f>X74+X76+X77+X78+X79+X80+X81+X82</f>
        <v>1128887.3540000007</v>
      </c>
      <c r="Y73" s="232"/>
      <c r="Z73" s="246"/>
      <c r="AA73" s="427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/>
    </row>
    <row r="74" spans="1:55" s="10" customFormat="1" x14ac:dyDescent="0.25">
      <c r="A74" s="16">
        <v>43</v>
      </c>
      <c r="B74" s="122"/>
      <c r="C74" s="13" t="s">
        <v>123</v>
      </c>
      <c r="D74" s="14"/>
      <c r="E74" s="15"/>
      <c r="F74" s="35"/>
      <c r="G74" s="35"/>
      <c r="H74" s="145">
        <v>1</v>
      </c>
      <c r="I74" s="19"/>
      <c r="J74" s="16">
        <v>1</v>
      </c>
      <c r="K74" s="127">
        <v>1</v>
      </c>
      <c r="L74" s="127"/>
      <c r="M74" s="27">
        <v>18.8</v>
      </c>
      <c r="N74" s="27">
        <v>18.8</v>
      </c>
      <c r="O74" s="27"/>
      <c r="P74" s="129"/>
      <c r="Q74" s="205"/>
      <c r="R74" s="27">
        <v>18.8</v>
      </c>
      <c r="S74" s="128"/>
      <c r="T74" s="152"/>
      <c r="U74" s="152"/>
      <c r="V74" s="130">
        <f>R74*51720.5</f>
        <v>972345.4</v>
      </c>
      <c r="W74" s="130">
        <f>R74*41873*96%</f>
        <v>755723.90399999998</v>
      </c>
      <c r="X74" s="130">
        <f t="shared" ref="X74:X82" si="9">V74-W74</f>
        <v>216621.49600000004</v>
      </c>
      <c r="Y74" s="171"/>
      <c r="Z74" s="17"/>
      <c r="AA74" s="42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</row>
    <row r="75" spans="1:55" s="219" customFormat="1" x14ac:dyDescent="0.25">
      <c r="A75" s="16">
        <v>44</v>
      </c>
      <c r="B75" s="122"/>
      <c r="C75" s="13" t="s">
        <v>124</v>
      </c>
      <c r="D75" s="14"/>
      <c r="E75" s="15"/>
      <c r="F75" s="35"/>
      <c r="G75" s="35"/>
      <c r="H75" s="145">
        <v>2</v>
      </c>
      <c r="I75" s="19"/>
      <c r="J75" s="16">
        <v>1</v>
      </c>
      <c r="K75" s="127"/>
      <c r="L75" s="127">
        <v>1</v>
      </c>
      <c r="M75" s="27">
        <v>24.7</v>
      </c>
      <c r="N75" s="27"/>
      <c r="O75" s="27">
        <v>24.7</v>
      </c>
      <c r="P75" s="129"/>
      <c r="Q75" s="205"/>
      <c r="R75" s="27">
        <v>24.7</v>
      </c>
      <c r="S75" s="128"/>
      <c r="T75" s="152"/>
      <c r="U75" s="152"/>
      <c r="V75" s="130">
        <f t="shared" ref="V75:V80" si="10">R75*41873</f>
        <v>1034263.1</v>
      </c>
      <c r="W75" s="130">
        <f t="shared" ref="W75:W80" si="11">V75*96%</f>
        <v>992892.57599999988</v>
      </c>
      <c r="X75" s="130">
        <f t="shared" si="9"/>
        <v>41370.524000000092</v>
      </c>
      <c r="Y75" s="171"/>
      <c r="Z75" s="17"/>
      <c r="AA75" s="42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</row>
    <row r="76" spans="1:55" s="10" customFormat="1" x14ac:dyDescent="0.25">
      <c r="A76" s="16">
        <v>45</v>
      </c>
      <c r="B76" s="122"/>
      <c r="C76" s="13" t="s">
        <v>125</v>
      </c>
      <c r="D76" s="14"/>
      <c r="E76" s="15"/>
      <c r="F76" s="35"/>
      <c r="G76" s="35"/>
      <c r="H76" s="145">
        <v>3</v>
      </c>
      <c r="I76" s="19"/>
      <c r="J76" s="16">
        <v>1</v>
      </c>
      <c r="K76" s="127"/>
      <c r="L76" s="127">
        <v>1</v>
      </c>
      <c r="M76" s="27">
        <v>24.8</v>
      </c>
      <c r="N76" s="27"/>
      <c r="O76" s="27">
        <v>24.8</v>
      </c>
      <c r="P76" s="129"/>
      <c r="Q76" s="205"/>
      <c r="R76" s="27">
        <v>24.8</v>
      </c>
      <c r="S76" s="128"/>
      <c r="T76" s="152"/>
      <c r="U76" s="152"/>
      <c r="V76" s="130">
        <f t="shared" si="10"/>
        <v>1038450.4</v>
      </c>
      <c r="W76" s="130">
        <f t="shared" si="11"/>
        <v>996912.38399999996</v>
      </c>
      <c r="X76" s="130">
        <f t="shared" si="9"/>
        <v>41538.016000000061</v>
      </c>
      <c r="Y76" s="171"/>
      <c r="Z76" s="17"/>
      <c r="AA76" s="42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</row>
    <row r="77" spans="1:55" s="10" customFormat="1" x14ac:dyDescent="0.25">
      <c r="A77" s="16">
        <v>46</v>
      </c>
      <c r="B77" s="122"/>
      <c r="C77" s="13" t="s">
        <v>126</v>
      </c>
      <c r="D77" s="14"/>
      <c r="E77" s="15"/>
      <c r="F77" s="35"/>
      <c r="G77" s="35"/>
      <c r="H77" s="145">
        <v>2</v>
      </c>
      <c r="I77" s="19"/>
      <c r="J77" s="16">
        <v>1</v>
      </c>
      <c r="K77" s="127"/>
      <c r="L77" s="127">
        <v>1</v>
      </c>
      <c r="M77" s="27">
        <v>41.2</v>
      </c>
      <c r="N77" s="27"/>
      <c r="O77" s="27">
        <v>41.2</v>
      </c>
      <c r="P77" s="129"/>
      <c r="Q77" s="205"/>
      <c r="R77" s="27">
        <v>41.2</v>
      </c>
      <c r="S77" s="128"/>
      <c r="T77" s="152"/>
      <c r="U77" s="152"/>
      <c r="V77" s="130">
        <f t="shared" si="10"/>
        <v>1725167.6</v>
      </c>
      <c r="W77" s="130">
        <f t="shared" si="11"/>
        <v>1656160.8959999999</v>
      </c>
      <c r="X77" s="130">
        <f t="shared" si="9"/>
        <v>69006.704000000143</v>
      </c>
      <c r="Y77" s="171"/>
      <c r="Z77" s="17" t="s">
        <v>395</v>
      </c>
      <c r="AA77" s="42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</row>
    <row r="78" spans="1:55" s="10" customFormat="1" x14ac:dyDescent="0.25">
      <c r="A78" s="16">
        <v>47</v>
      </c>
      <c r="B78" s="122"/>
      <c r="C78" s="13" t="s">
        <v>127</v>
      </c>
      <c r="D78" s="14"/>
      <c r="E78" s="15"/>
      <c r="F78" s="35"/>
      <c r="G78" s="35"/>
      <c r="H78" s="145">
        <v>4</v>
      </c>
      <c r="I78" s="19"/>
      <c r="J78" s="16">
        <v>1</v>
      </c>
      <c r="K78" s="127">
        <v>1</v>
      </c>
      <c r="L78" s="127"/>
      <c r="M78" s="27">
        <v>40.299999999999997</v>
      </c>
      <c r="N78" s="27">
        <v>40.299999999999997</v>
      </c>
      <c r="O78" s="27"/>
      <c r="P78" s="129"/>
      <c r="Q78" s="205"/>
      <c r="R78" s="27">
        <v>40.299999999999997</v>
      </c>
      <c r="S78" s="128"/>
      <c r="T78" s="152"/>
      <c r="U78" s="152"/>
      <c r="V78" s="130">
        <f t="shared" si="10"/>
        <v>1687481.9</v>
      </c>
      <c r="W78" s="130">
        <f t="shared" si="11"/>
        <v>1619982.6239999998</v>
      </c>
      <c r="X78" s="130">
        <f t="shared" si="9"/>
        <v>67499.276000000071</v>
      </c>
      <c r="Y78" s="171"/>
      <c r="Z78" s="17"/>
      <c r="AA78" s="42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</row>
    <row r="79" spans="1:55" s="10" customFormat="1" x14ac:dyDescent="0.25">
      <c r="A79" s="16">
        <v>48</v>
      </c>
      <c r="B79" s="122"/>
      <c r="C79" s="13" t="s">
        <v>128</v>
      </c>
      <c r="D79" s="14"/>
      <c r="E79" s="15"/>
      <c r="F79" s="35"/>
      <c r="G79" s="35"/>
      <c r="H79" s="245">
        <v>2</v>
      </c>
      <c r="I79" s="19"/>
      <c r="J79" s="16">
        <v>1</v>
      </c>
      <c r="K79" s="127">
        <v>1</v>
      </c>
      <c r="L79" s="127"/>
      <c r="M79" s="27">
        <v>41.2</v>
      </c>
      <c r="N79" s="27">
        <v>41.2</v>
      </c>
      <c r="O79" s="27"/>
      <c r="P79" s="129"/>
      <c r="Q79" s="205"/>
      <c r="R79" s="27">
        <v>41.2</v>
      </c>
      <c r="S79" s="128"/>
      <c r="T79" s="152"/>
      <c r="U79" s="152"/>
      <c r="V79" s="130">
        <f t="shared" si="10"/>
        <v>1725167.6</v>
      </c>
      <c r="W79" s="130">
        <f t="shared" si="11"/>
        <v>1656160.8959999999</v>
      </c>
      <c r="X79" s="130">
        <f t="shared" si="9"/>
        <v>69006.704000000143</v>
      </c>
      <c r="Y79" s="171"/>
      <c r="Z79" s="17"/>
      <c r="AA79" s="42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</row>
    <row r="80" spans="1:55" s="10" customFormat="1" ht="32.25" customHeight="1" x14ac:dyDescent="0.25">
      <c r="A80" s="16">
        <v>49</v>
      </c>
      <c r="B80" s="122"/>
      <c r="C80" s="13" t="s">
        <v>129</v>
      </c>
      <c r="D80" s="14"/>
      <c r="E80" s="15"/>
      <c r="F80" s="35"/>
      <c r="G80" s="35"/>
      <c r="H80" s="245">
        <v>1</v>
      </c>
      <c r="I80" s="19"/>
      <c r="J80" s="16">
        <v>1</v>
      </c>
      <c r="K80" s="127"/>
      <c r="L80" s="127">
        <v>1</v>
      </c>
      <c r="M80" s="27">
        <v>46.9</v>
      </c>
      <c r="N80" s="27"/>
      <c r="O80" s="27">
        <v>46.9</v>
      </c>
      <c r="P80" s="129"/>
      <c r="Q80" s="205"/>
      <c r="R80" s="27">
        <v>46.9</v>
      </c>
      <c r="S80" s="128"/>
      <c r="T80" s="152"/>
      <c r="U80" s="152"/>
      <c r="V80" s="130">
        <f t="shared" si="10"/>
        <v>1963843.7</v>
      </c>
      <c r="W80" s="130">
        <f t="shared" si="11"/>
        <v>1885289.9519999998</v>
      </c>
      <c r="X80" s="130">
        <f t="shared" si="9"/>
        <v>78553.748000000138</v>
      </c>
      <c r="Y80" s="171"/>
      <c r="Z80" s="17"/>
      <c r="AA80" s="42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</row>
    <row r="81" spans="1:55" s="10" customFormat="1" ht="24.75" customHeight="1" x14ac:dyDescent="0.25">
      <c r="A81" s="16">
        <v>50</v>
      </c>
      <c r="B81" s="122"/>
      <c r="C81" s="13" t="s">
        <v>130</v>
      </c>
      <c r="D81" s="14"/>
      <c r="E81" s="15"/>
      <c r="F81" s="35"/>
      <c r="G81" s="35"/>
      <c r="H81" s="245">
        <v>3</v>
      </c>
      <c r="I81" s="19"/>
      <c r="J81" s="16">
        <v>1</v>
      </c>
      <c r="K81" s="127">
        <v>1</v>
      </c>
      <c r="L81" s="127"/>
      <c r="M81" s="27">
        <v>48</v>
      </c>
      <c r="N81" s="27">
        <v>48</v>
      </c>
      <c r="O81" s="27"/>
      <c r="P81" s="129"/>
      <c r="Q81" s="205"/>
      <c r="R81" s="27">
        <v>48</v>
      </c>
      <c r="S81" s="128"/>
      <c r="T81" s="152"/>
      <c r="U81" s="152"/>
      <c r="V81" s="130">
        <v>2448000</v>
      </c>
      <c r="W81" s="130">
        <f>R81*41873*96%</f>
        <v>1929507.8399999999</v>
      </c>
      <c r="X81" s="130">
        <f t="shared" si="9"/>
        <v>518492.16000000015</v>
      </c>
      <c r="Y81" s="171"/>
      <c r="Z81" s="17"/>
      <c r="AA81" s="42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</row>
    <row r="82" spans="1:55" s="10" customFormat="1" ht="30" customHeight="1" x14ac:dyDescent="0.25">
      <c r="A82" s="16">
        <v>51</v>
      </c>
      <c r="B82" s="122"/>
      <c r="C82" s="13" t="s">
        <v>131</v>
      </c>
      <c r="D82" s="14"/>
      <c r="E82" s="15"/>
      <c r="F82" s="35"/>
      <c r="G82" s="35"/>
      <c r="H82" s="245">
        <v>2</v>
      </c>
      <c r="I82" s="19"/>
      <c r="J82" s="16">
        <v>1</v>
      </c>
      <c r="K82" s="127"/>
      <c r="L82" s="127">
        <v>1</v>
      </c>
      <c r="M82" s="27">
        <v>40.700000000000003</v>
      </c>
      <c r="N82" s="27"/>
      <c r="O82" s="27">
        <v>40.700000000000003</v>
      </c>
      <c r="P82" s="129"/>
      <c r="Q82" s="205"/>
      <c r="R82" s="27">
        <v>40.700000000000003</v>
      </c>
      <c r="S82" s="128"/>
      <c r="T82" s="152"/>
      <c r="U82" s="152"/>
      <c r="V82" s="130">
        <f>R82*41873</f>
        <v>1704231.1</v>
      </c>
      <c r="W82" s="130">
        <v>1636061.85</v>
      </c>
      <c r="X82" s="130">
        <f t="shared" si="9"/>
        <v>68169.25</v>
      </c>
      <c r="Y82" s="171"/>
      <c r="Z82" s="17"/>
      <c r="AA82" s="42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</row>
    <row r="83" spans="1:55" s="216" customFormat="1" ht="33" customHeight="1" x14ac:dyDescent="0.25">
      <c r="A83" s="383"/>
      <c r="B83" s="212">
        <f>B73+1</f>
        <v>2</v>
      </c>
      <c r="C83" s="213" t="s">
        <v>50</v>
      </c>
      <c r="D83" s="234">
        <v>74</v>
      </c>
      <c r="E83" s="235">
        <v>41334</v>
      </c>
      <c r="F83" s="222">
        <v>46022</v>
      </c>
      <c r="G83" s="222">
        <v>45291</v>
      </c>
      <c r="H83" s="223">
        <f>H84+H85+H86</f>
        <v>7</v>
      </c>
      <c r="I83" s="224">
        <f>M83</f>
        <v>101.6</v>
      </c>
      <c r="J83" s="225">
        <f>J84+J85+J86</f>
        <v>3</v>
      </c>
      <c r="K83" s="226">
        <f>K84+K85</f>
        <v>2</v>
      </c>
      <c r="L83" s="226">
        <f>L86</f>
        <v>1</v>
      </c>
      <c r="M83" s="224">
        <f>M84+M85+M86</f>
        <v>101.6</v>
      </c>
      <c r="N83" s="227">
        <f>N84+N85</f>
        <v>68.099999999999994</v>
      </c>
      <c r="O83" s="227">
        <f>O86</f>
        <v>33.5</v>
      </c>
      <c r="P83" s="228"/>
      <c r="Q83" s="236"/>
      <c r="R83" s="224">
        <f>R84+R85+R86</f>
        <v>101.6</v>
      </c>
      <c r="S83" s="230"/>
      <c r="T83" s="231"/>
      <c r="U83" s="231"/>
      <c r="V83" s="214">
        <f>V84+V85+V86</f>
        <v>5040614.8</v>
      </c>
      <c r="W83" s="214">
        <f>W84+W85+W86</f>
        <v>4084124.9279999994</v>
      </c>
      <c r="X83" s="214">
        <f>X84+X85+X86</f>
        <v>956489.87200000021</v>
      </c>
      <c r="Y83" s="232"/>
      <c r="Z83" s="39"/>
      <c r="AA83" s="427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</row>
    <row r="84" spans="1:55" s="10" customFormat="1" x14ac:dyDescent="0.25">
      <c r="A84" s="16">
        <v>52</v>
      </c>
      <c r="B84" s="122"/>
      <c r="C84" s="32" t="s">
        <v>132</v>
      </c>
      <c r="D84" s="73"/>
      <c r="E84" s="74"/>
      <c r="F84" s="35"/>
      <c r="G84" s="35"/>
      <c r="H84" s="145">
        <v>1</v>
      </c>
      <c r="I84" s="19"/>
      <c r="J84" s="16">
        <v>1</v>
      </c>
      <c r="K84" s="127">
        <v>1</v>
      </c>
      <c r="L84" s="127"/>
      <c r="M84" s="27">
        <v>34.1</v>
      </c>
      <c r="N84" s="27">
        <v>34.1</v>
      </c>
      <c r="O84" s="27"/>
      <c r="P84" s="129"/>
      <c r="Q84" s="205"/>
      <c r="R84" s="27">
        <v>34.1</v>
      </c>
      <c r="S84" s="128"/>
      <c r="T84" s="152"/>
      <c r="U84" s="152"/>
      <c r="V84" s="130">
        <f>R84*41873</f>
        <v>1427869.3</v>
      </c>
      <c r="W84" s="130">
        <f>V84*96%</f>
        <v>1370754.5279999999</v>
      </c>
      <c r="X84" s="130">
        <f>V84-W84</f>
        <v>57114.772000000114</v>
      </c>
      <c r="Y84" s="171"/>
      <c r="Z84" s="17"/>
      <c r="AA84" s="42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</row>
    <row r="85" spans="1:55" s="10" customFormat="1" x14ac:dyDescent="0.25">
      <c r="A85" s="16">
        <v>53</v>
      </c>
      <c r="B85" s="122"/>
      <c r="C85" s="32" t="s">
        <v>133</v>
      </c>
      <c r="D85" s="73"/>
      <c r="E85" s="74"/>
      <c r="F85" s="35"/>
      <c r="G85" s="35"/>
      <c r="H85" s="145">
        <v>2</v>
      </c>
      <c r="I85" s="19"/>
      <c r="J85" s="16">
        <v>1</v>
      </c>
      <c r="K85" s="127">
        <v>1</v>
      </c>
      <c r="L85" s="127"/>
      <c r="M85" s="27">
        <v>34</v>
      </c>
      <c r="N85" s="27">
        <v>34</v>
      </c>
      <c r="O85" s="27"/>
      <c r="P85" s="129"/>
      <c r="Q85" s="205"/>
      <c r="R85" s="27">
        <v>34</v>
      </c>
      <c r="S85" s="128"/>
      <c r="T85" s="152"/>
      <c r="U85" s="152"/>
      <c r="V85" s="130">
        <v>2210000</v>
      </c>
      <c r="W85" s="130">
        <f>R85*41873*96%</f>
        <v>1366734.72</v>
      </c>
      <c r="X85" s="130">
        <f>V85-W85</f>
        <v>843265.28</v>
      </c>
      <c r="Y85" s="171"/>
      <c r="Z85" s="17"/>
      <c r="AA85" s="42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</row>
    <row r="86" spans="1:55" s="10" customFormat="1" x14ac:dyDescent="0.25">
      <c r="A86" s="16">
        <v>54</v>
      </c>
      <c r="B86" s="122"/>
      <c r="C86" s="32" t="s">
        <v>134</v>
      </c>
      <c r="D86" s="73"/>
      <c r="E86" s="74"/>
      <c r="F86" s="35"/>
      <c r="G86" s="35"/>
      <c r="H86" s="145">
        <v>4</v>
      </c>
      <c r="I86" s="19"/>
      <c r="J86" s="16">
        <v>1</v>
      </c>
      <c r="K86" s="127"/>
      <c r="L86" s="127">
        <v>1</v>
      </c>
      <c r="M86" s="27">
        <v>33.5</v>
      </c>
      <c r="N86" s="27"/>
      <c r="O86" s="27">
        <v>33.5</v>
      </c>
      <c r="P86" s="129"/>
      <c r="Q86" s="205"/>
      <c r="R86" s="27">
        <v>33.5</v>
      </c>
      <c r="S86" s="128"/>
      <c r="T86" s="152"/>
      <c r="U86" s="152"/>
      <c r="V86" s="130">
        <v>1402745.5</v>
      </c>
      <c r="W86" s="130">
        <f>R86*41873*96%</f>
        <v>1346635.68</v>
      </c>
      <c r="X86" s="130">
        <f>V86-W86</f>
        <v>56109.820000000065</v>
      </c>
      <c r="Y86" s="171"/>
      <c r="Z86" s="17"/>
      <c r="AA86" s="42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</row>
    <row r="87" spans="1:55" s="215" customFormat="1" ht="45" customHeight="1" x14ac:dyDescent="0.2">
      <c r="A87" s="383"/>
      <c r="B87" s="212">
        <f>B83+1</f>
        <v>3</v>
      </c>
      <c r="C87" s="213" t="s">
        <v>51</v>
      </c>
      <c r="D87" s="237">
        <v>74</v>
      </c>
      <c r="E87" s="238">
        <v>41334</v>
      </c>
      <c r="F87" s="222">
        <v>46022</v>
      </c>
      <c r="G87" s="222">
        <v>45291</v>
      </c>
      <c r="H87" s="223">
        <f>H88+H89</f>
        <v>4</v>
      </c>
      <c r="I87" s="224">
        <f>M87</f>
        <v>90.5</v>
      </c>
      <c r="J87" s="225">
        <f>J88+J89</f>
        <v>2</v>
      </c>
      <c r="K87" s="226">
        <f>K88+K89</f>
        <v>2</v>
      </c>
      <c r="L87" s="226"/>
      <c r="M87" s="224">
        <f>M88+M89</f>
        <v>90.5</v>
      </c>
      <c r="N87" s="227">
        <f>N88+N89</f>
        <v>90.5</v>
      </c>
      <c r="O87" s="227"/>
      <c r="P87" s="228"/>
      <c r="Q87" s="229"/>
      <c r="R87" s="224">
        <f>R88+R89</f>
        <v>90.5</v>
      </c>
      <c r="S87" s="230"/>
      <c r="T87" s="231"/>
      <c r="U87" s="231"/>
      <c r="V87" s="214">
        <f>V88+V89</f>
        <v>3780106.01</v>
      </c>
      <c r="W87" s="214">
        <f>W88+W89</f>
        <v>3628901.7680000002</v>
      </c>
      <c r="X87" s="214">
        <f>X88+X89</f>
        <v>151204.24199999985</v>
      </c>
      <c r="Y87" s="232"/>
      <c r="Z87" s="246"/>
      <c r="AA87" s="427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</row>
    <row r="88" spans="1:55" s="10" customFormat="1" ht="24" customHeight="1" x14ac:dyDescent="0.25">
      <c r="A88" s="16">
        <v>55</v>
      </c>
      <c r="B88" s="122"/>
      <c r="C88" s="32" t="s">
        <v>135</v>
      </c>
      <c r="D88" s="75"/>
      <c r="E88" s="76"/>
      <c r="F88" s="35"/>
      <c r="G88" s="35"/>
      <c r="H88" s="145">
        <v>3</v>
      </c>
      <c r="I88" s="19"/>
      <c r="J88" s="16">
        <v>1</v>
      </c>
      <c r="K88" s="127">
        <v>1</v>
      </c>
      <c r="L88" s="127"/>
      <c r="M88" s="27">
        <v>45.6</v>
      </c>
      <c r="N88" s="27">
        <v>45.6</v>
      </c>
      <c r="O88" s="126"/>
      <c r="P88" s="129"/>
      <c r="Q88" s="205"/>
      <c r="R88" s="27">
        <v>45.6</v>
      </c>
      <c r="S88" s="128"/>
      <c r="T88" s="152"/>
      <c r="U88" s="152"/>
      <c r="V88" s="130">
        <f>R88*41873</f>
        <v>1909408.8</v>
      </c>
      <c r="W88" s="130">
        <f>R88*41873*96%</f>
        <v>1833032.4480000001</v>
      </c>
      <c r="X88" s="130">
        <f>V88-W88</f>
        <v>76376.351999999955</v>
      </c>
      <c r="Y88" s="171"/>
      <c r="Z88" s="17"/>
      <c r="AA88" s="42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</row>
    <row r="89" spans="1:55" s="10" customFormat="1" ht="24" customHeight="1" x14ac:dyDescent="0.25">
      <c r="A89" s="16">
        <v>56</v>
      </c>
      <c r="B89" s="122"/>
      <c r="C89" s="32" t="s">
        <v>136</v>
      </c>
      <c r="D89" s="75"/>
      <c r="E89" s="76"/>
      <c r="F89" s="35"/>
      <c r="G89" s="35"/>
      <c r="H89" s="145">
        <v>1</v>
      </c>
      <c r="I89" s="19"/>
      <c r="J89" s="16">
        <v>1</v>
      </c>
      <c r="K89" s="127">
        <v>1</v>
      </c>
      <c r="L89" s="127"/>
      <c r="M89" s="27">
        <v>44.9</v>
      </c>
      <c r="N89" s="27">
        <v>44.9</v>
      </c>
      <c r="O89" s="126"/>
      <c r="P89" s="129"/>
      <c r="Q89" s="205"/>
      <c r="R89" s="27">
        <v>44.9</v>
      </c>
      <c r="S89" s="128"/>
      <c r="T89" s="152"/>
      <c r="U89" s="152"/>
      <c r="V89" s="130">
        <v>1870697.21</v>
      </c>
      <c r="W89" s="130">
        <v>1795869.32</v>
      </c>
      <c r="X89" s="130">
        <f>V89-W89</f>
        <v>74827.889999999898</v>
      </c>
      <c r="Y89" s="171"/>
      <c r="Z89" s="17"/>
      <c r="AA89" s="42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</row>
    <row r="90" spans="1:55" s="215" customFormat="1" ht="39" customHeight="1" x14ac:dyDescent="0.2">
      <c r="A90" s="383"/>
      <c r="B90" s="212">
        <f>B87+1</f>
        <v>4</v>
      </c>
      <c r="C90" s="213" t="s">
        <v>52</v>
      </c>
      <c r="D90" s="239">
        <v>74</v>
      </c>
      <c r="E90" s="240">
        <v>41334</v>
      </c>
      <c r="F90" s="222">
        <v>46022</v>
      </c>
      <c r="G90" s="222">
        <v>45291</v>
      </c>
      <c r="H90" s="223">
        <f>H91+H92</f>
        <v>5</v>
      </c>
      <c r="I90" s="224">
        <v>64</v>
      </c>
      <c r="J90" s="225">
        <f>J91+J92</f>
        <v>2</v>
      </c>
      <c r="K90" s="226"/>
      <c r="L90" s="226">
        <f>L91+L92</f>
        <v>2</v>
      </c>
      <c r="M90" s="224">
        <f>M91+M92</f>
        <v>64</v>
      </c>
      <c r="N90" s="227"/>
      <c r="O90" s="227">
        <f>O91+O92</f>
        <v>64</v>
      </c>
      <c r="P90" s="228"/>
      <c r="Q90" s="229"/>
      <c r="R90" s="224">
        <f>R91+R92</f>
        <v>64</v>
      </c>
      <c r="S90" s="230"/>
      <c r="T90" s="231"/>
      <c r="U90" s="231"/>
      <c r="V90" s="214">
        <f>V91+V92</f>
        <v>4160000</v>
      </c>
      <c r="W90" s="214">
        <f>W91+W92</f>
        <v>2572677.1200000001</v>
      </c>
      <c r="X90" s="214">
        <f>X91+X92</f>
        <v>1587322.8799999999</v>
      </c>
      <c r="Y90" s="232"/>
      <c r="Z90" s="246"/>
      <c r="AA90" s="427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</row>
    <row r="91" spans="1:55" s="10" customFormat="1" x14ac:dyDescent="0.25">
      <c r="A91" s="16">
        <v>57</v>
      </c>
      <c r="B91" s="122"/>
      <c r="C91" s="32" t="s">
        <v>137</v>
      </c>
      <c r="D91" s="62"/>
      <c r="E91" s="63"/>
      <c r="F91" s="35"/>
      <c r="G91" s="35"/>
      <c r="H91" s="145">
        <v>3</v>
      </c>
      <c r="I91" s="19"/>
      <c r="J91" s="16">
        <v>1</v>
      </c>
      <c r="K91" s="127"/>
      <c r="L91" s="127">
        <v>1</v>
      </c>
      <c r="M91" s="27">
        <v>33.700000000000003</v>
      </c>
      <c r="N91" s="126"/>
      <c r="O91" s="27">
        <v>33.700000000000003</v>
      </c>
      <c r="P91" s="129"/>
      <c r="Q91" s="205"/>
      <c r="R91" s="27">
        <v>33.700000000000003</v>
      </c>
      <c r="S91" s="128"/>
      <c r="T91" s="152"/>
      <c r="U91" s="152"/>
      <c r="V91" s="130">
        <v>2190500</v>
      </c>
      <c r="W91" s="130">
        <f>R91*41873*96%</f>
        <v>1354675.2960000001</v>
      </c>
      <c r="X91" s="130">
        <f>V91-W91</f>
        <v>835824.70399999991</v>
      </c>
      <c r="Y91" s="171"/>
      <c r="Z91" s="17"/>
      <c r="AA91" s="42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</row>
    <row r="92" spans="1:55" s="10" customFormat="1" ht="20.25" customHeight="1" x14ac:dyDescent="0.25">
      <c r="A92" s="16">
        <v>58</v>
      </c>
      <c r="B92" s="122"/>
      <c r="C92" s="32" t="s">
        <v>138</v>
      </c>
      <c r="D92" s="62"/>
      <c r="E92" s="63"/>
      <c r="F92" s="35"/>
      <c r="G92" s="35"/>
      <c r="H92" s="145">
        <v>2</v>
      </c>
      <c r="I92" s="19"/>
      <c r="J92" s="16">
        <v>1</v>
      </c>
      <c r="K92" s="127"/>
      <c r="L92" s="127">
        <v>1</v>
      </c>
      <c r="M92" s="27">
        <v>30.3</v>
      </c>
      <c r="N92" s="126"/>
      <c r="O92" s="27">
        <v>30.3</v>
      </c>
      <c r="P92" s="129"/>
      <c r="Q92" s="205"/>
      <c r="R92" s="27">
        <v>30.3</v>
      </c>
      <c r="S92" s="128"/>
      <c r="T92" s="152"/>
      <c r="U92" s="152"/>
      <c r="V92" s="130">
        <v>1969500</v>
      </c>
      <c r="W92" s="130">
        <f>R92*41873*96%</f>
        <v>1218001.824</v>
      </c>
      <c r="X92" s="130">
        <f>V92-W92</f>
        <v>751498.17599999998</v>
      </c>
      <c r="Y92" s="171"/>
      <c r="Z92" s="17"/>
      <c r="AA92" s="42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</row>
    <row r="93" spans="1:55" s="215" customFormat="1" ht="36" customHeight="1" x14ac:dyDescent="0.2">
      <c r="A93" s="383"/>
      <c r="B93" s="212">
        <f>B90+1</f>
        <v>5</v>
      </c>
      <c r="C93" s="213" t="s">
        <v>53</v>
      </c>
      <c r="D93" s="239">
        <v>74</v>
      </c>
      <c r="E93" s="240">
        <v>41334</v>
      </c>
      <c r="F93" s="222">
        <v>46022</v>
      </c>
      <c r="G93" s="222">
        <v>45291</v>
      </c>
      <c r="H93" s="223">
        <f>H94+H95</f>
        <v>3</v>
      </c>
      <c r="I93" s="224">
        <v>72.400000000000006</v>
      </c>
      <c r="J93" s="225">
        <v>2</v>
      </c>
      <c r="K93" s="226"/>
      <c r="L93" s="226">
        <f>L94+L95</f>
        <v>2</v>
      </c>
      <c r="M93" s="224">
        <f>M94+M95</f>
        <v>72.400000000000006</v>
      </c>
      <c r="N93" s="227"/>
      <c r="O93" s="227">
        <f>O94+O95</f>
        <v>72.400000000000006</v>
      </c>
      <c r="P93" s="228"/>
      <c r="Q93" s="229"/>
      <c r="R93" s="224">
        <f>R94+R95</f>
        <v>72.400000000000006</v>
      </c>
      <c r="S93" s="227"/>
      <c r="T93" s="231"/>
      <c r="U93" s="231"/>
      <c r="V93" s="214">
        <f>V94+V95</f>
        <v>3055505.41</v>
      </c>
      <c r="W93" s="214">
        <f>W94+W95</f>
        <v>2905175.5260000001</v>
      </c>
      <c r="X93" s="214">
        <f>X94+X95</f>
        <v>150329.88399999985</v>
      </c>
      <c r="Y93" s="232"/>
      <c r="Z93" s="246"/>
      <c r="AA93" s="427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</row>
    <row r="94" spans="1:55" s="10" customFormat="1" ht="31.5" customHeight="1" x14ac:dyDescent="0.25">
      <c r="A94" s="16">
        <v>59</v>
      </c>
      <c r="B94" s="122"/>
      <c r="C94" s="32" t="s">
        <v>139</v>
      </c>
      <c r="D94" s="62"/>
      <c r="E94" s="63"/>
      <c r="F94" s="35"/>
      <c r="G94" s="35"/>
      <c r="H94" s="145">
        <v>1</v>
      </c>
      <c r="I94" s="19"/>
      <c r="J94" s="16">
        <v>1</v>
      </c>
      <c r="K94" s="127"/>
      <c r="L94" s="127">
        <v>1</v>
      </c>
      <c r="M94" s="27">
        <v>46.7</v>
      </c>
      <c r="N94" s="126"/>
      <c r="O94" s="27">
        <v>46.7</v>
      </c>
      <c r="P94" s="129"/>
      <c r="Q94" s="205"/>
      <c r="R94" s="27">
        <v>46.7</v>
      </c>
      <c r="S94" s="126"/>
      <c r="T94" s="152"/>
      <c r="U94" s="152"/>
      <c r="V94" s="130">
        <v>1984750</v>
      </c>
      <c r="W94" s="130">
        <f>R94*41873*96%</f>
        <v>1877250.3360000001</v>
      </c>
      <c r="X94" s="130">
        <f>V94-W94</f>
        <v>107499.66399999987</v>
      </c>
      <c r="Y94" s="171"/>
      <c r="Z94" s="17"/>
      <c r="AA94" s="42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17"/>
    </row>
    <row r="95" spans="1:55" s="10" customFormat="1" x14ac:dyDescent="0.25">
      <c r="A95" s="16">
        <v>60</v>
      </c>
      <c r="B95" s="122"/>
      <c r="C95" s="32" t="s">
        <v>140</v>
      </c>
      <c r="D95" s="62"/>
      <c r="E95" s="63"/>
      <c r="F95" s="35"/>
      <c r="G95" s="35"/>
      <c r="H95" s="145">
        <v>2</v>
      </c>
      <c r="I95" s="19"/>
      <c r="J95" s="16">
        <v>1</v>
      </c>
      <c r="K95" s="127"/>
      <c r="L95" s="127">
        <v>1</v>
      </c>
      <c r="M95" s="27">
        <v>25.7</v>
      </c>
      <c r="N95" s="126"/>
      <c r="O95" s="27">
        <v>25.7</v>
      </c>
      <c r="P95" s="129"/>
      <c r="Q95" s="205"/>
      <c r="R95" s="27">
        <v>25.7</v>
      </c>
      <c r="S95" s="126"/>
      <c r="T95" s="152"/>
      <c r="U95" s="152"/>
      <c r="V95" s="130">
        <v>1070755.4099999999</v>
      </c>
      <c r="W95" s="130">
        <v>1027925.19</v>
      </c>
      <c r="X95" s="130">
        <f>V95-W95</f>
        <v>42830.219999999972</v>
      </c>
      <c r="Y95" s="171"/>
      <c r="Z95" s="17"/>
      <c r="AA95" s="42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  <c r="BA95" s="17"/>
      <c r="BB95" s="17"/>
      <c r="BC95" s="17"/>
    </row>
    <row r="96" spans="1:55" s="215" customFormat="1" ht="40.5" customHeight="1" x14ac:dyDescent="0.2">
      <c r="A96" s="383"/>
      <c r="B96" s="212">
        <f>B93+1</f>
        <v>6</v>
      </c>
      <c r="C96" s="213" t="s">
        <v>54</v>
      </c>
      <c r="D96" s="239">
        <v>74</v>
      </c>
      <c r="E96" s="240">
        <v>41334</v>
      </c>
      <c r="F96" s="222">
        <v>46022</v>
      </c>
      <c r="G96" s="222">
        <v>45291</v>
      </c>
      <c r="H96" s="223">
        <f>H97+H98+H99+H100+H101+H102+H103</f>
        <v>19</v>
      </c>
      <c r="I96" s="224">
        <v>284.2</v>
      </c>
      <c r="J96" s="225">
        <f>J97+J98+J99+J100+J101+J102+J103</f>
        <v>7</v>
      </c>
      <c r="K96" s="226">
        <f>K97+K98+K100+K102+K103</f>
        <v>5</v>
      </c>
      <c r="L96" s="226">
        <f>L99+L101</f>
        <v>2</v>
      </c>
      <c r="M96" s="224">
        <f>M97+M98+M99+M100+M101+M102+M103</f>
        <v>284.2</v>
      </c>
      <c r="N96" s="227">
        <f>N97+N98+N100+N102+N103</f>
        <v>195.7</v>
      </c>
      <c r="O96" s="227">
        <f>O99+O101</f>
        <v>88.5</v>
      </c>
      <c r="P96" s="228"/>
      <c r="Q96" s="229"/>
      <c r="R96" s="224">
        <f>R97+R99+R98+R100+R101+R102+R103</f>
        <v>284.2</v>
      </c>
      <c r="S96" s="230"/>
      <c r="T96" s="231"/>
      <c r="U96" s="231"/>
      <c r="V96" s="214">
        <f>V97+V98+V99+V100+V101+V102+V103</f>
        <v>11647611.02</v>
      </c>
      <c r="W96" s="214">
        <f>W97+W98+W99+W100+W101+W102+W103</f>
        <v>11151610.57</v>
      </c>
      <c r="X96" s="214">
        <f>X97+X98+X99+X100+X101+X102+X103</f>
        <v>496000.44999999949</v>
      </c>
      <c r="Y96" s="232"/>
      <c r="Z96" s="246"/>
      <c r="AA96" s="427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0"/>
      <c r="AS96" s="40"/>
      <c r="AT96" s="40"/>
      <c r="AU96" s="40"/>
      <c r="AV96" s="40"/>
      <c r="AW96" s="40"/>
      <c r="AX96" s="40"/>
      <c r="AY96" s="40"/>
    </row>
    <row r="97" spans="1:55" s="10" customFormat="1" x14ac:dyDescent="0.25">
      <c r="A97" s="16">
        <v>61</v>
      </c>
      <c r="B97" s="122"/>
      <c r="C97" s="32" t="s">
        <v>141</v>
      </c>
      <c r="D97" s="62"/>
      <c r="E97" s="63"/>
      <c r="F97" s="35"/>
      <c r="G97" s="35"/>
      <c r="H97" s="145">
        <v>2</v>
      </c>
      <c r="I97" s="19"/>
      <c r="J97" s="16">
        <v>1</v>
      </c>
      <c r="K97" s="127">
        <v>1</v>
      </c>
      <c r="L97" s="127"/>
      <c r="M97" s="27">
        <v>38.799999999999997</v>
      </c>
      <c r="N97" s="27">
        <v>38.799999999999997</v>
      </c>
      <c r="O97" s="27"/>
      <c r="P97" s="129"/>
      <c r="Q97" s="205"/>
      <c r="R97" s="27">
        <v>38.799999999999997</v>
      </c>
      <c r="S97" s="128"/>
      <c r="T97" s="152"/>
      <c r="U97" s="152"/>
      <c r="V97" s="130">
        <v>1551562.07</v>
      </c>
      <c r="W97" s="130">
        <v>1489499.59</v>
      </c>
      <c r="X97" s="130">
        <f t="shared" ref="X97:X103" si="12">V97-W97</f>
        <v>62062.479999999981</v>
      </c>
      <c r="Y97" s="171"/>
      <c r="Z97" s="17"/>
      <c r="AA97" s="42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</row>
    <row r="98" spans="1:55" s="10" customFormat="1" x14ac:dyDescent="0.25">
      <c r="A98" s="16">
        <v>62</v>
      </c>
      <c r="B98" s="122"/>
      <c r="C98" s="32" t="s">
        <v>142</v>
      </c>
      <c r="D98" s="62"/>
      <c r="E98" s="63"/>
      <c r="F98" s="35"/>
      <c r="G98" s="35"/>
      <c r="H98" s="145">
        <v>5</v>
      </c>
      <c r="I98" s="19"/>
      <c r="J98" s="16">
        <v>1</v>
      </c>
      <c r="K98" s="127">
        <v>1</v>
      </c>
      <c r="L98" s="127"/>
      <c r="M98" s="27">
        <v>40.299999999999997</v>
      </c>
      <c r="N98" s="27">
        <v>40.299999999999997</v>
      </c>
      <c r="O98" s="27"/>
      <c r="P98" s="129"/>
      <c r="Q98" s="205"/>
      <c r="R98" s="27">
        <v>40.299999999999997</v>
      </c>
      <c r="S98" s="128"/>
      <c r="T98" s="152"/>
      <c r="U98" s="152"/>
      <c r="V98" s="130">
        <v>1476546.65</v>
      </c>
      <c r="W98" s="130">
        <v>1417484.78</v>
      </c>
      <c r="X98" s="130">
        <f t="shared" si="12"/>
        <v>59061.869999999879</v>
      </c>
      <c r="Y98" s="171"/>
      <c r="Z98" s="17"/>
      <c r="AA98" s="42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  <c r="AY98" s="17"/>
      <c r="AZ98" s="17"/>
      <c r="BA98" s="17"/>
      <c r="BB98" s="17"/>
      <c r="BC98" s="17"/>
    </row>
    <row r="99" spans="1:55" s="10" customFormat="1" x14ac:dyDescent="0.25">
      <c r="A99" s="16">
        <v>63</v>
      </c>
      <c r="B99" s="122"/>
      <c r="C99" s="32" t="s">
        <v>143</v>
      </c>
      <c r="D99" s="62"/>
      <c r="E99" s="63"/>
      <c r="F99" s="35"/>
      <c r="G99" s="35"/>
      <c r="H99" s="145">
        <v>2</v>
      </c>
      <c r="I99" s="19"/>
      <c r="J99" s="16">
        <v>1</v>
      </c>
      <c r="K99" s="127"/>
      <c r="L99" s="127">
        <v>1</v>
      </c>
      <c r="M99" s="27">
        <v>50</v>
      </c>
      <c r="N99" s="27"/>
      <c r="O99" s="27">
        <v>50</v>
      </c>
      <c r="P99" s="129"/>
      <c r="Q99" s="205"/>
      <c r="R99" s="27">
        <v>50</v>
      </c>
      <c r="S99" s="128"/>
      <c r="T99" s="152"/>
      <c r="U99" s="152"/>
      <c r="V99" s="130">
        <v>2125000</v>
      </c>
      <c r="W99" s="130">
        <v>2009904</v>
      </c>
      <c r="X99" s="130">
        <f t="shared" si="12"/>
        <v>115096</v>
      </c>
      <c r="Y99" s="171"/>
      <c r="Z99" s="17"/>
      <c r="AA99" s="42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  <c r="AY99" s="17"/>
      <c r="AZ99" s="17"/>
      <c r="BA99" s="17"/>
      <c r="BB99" s="17"/>
      <c r="BC99" s="17"/>
    </row>
    <row r="100" spans="1:55" s="10" customFormat="1" x14ac:dyDescent="0.25">
      <c r="A100" s="16">
        <v>64</v>
      </c>
      <c r="B100" s="122"/>
      <c r="C100" s="32" t="s">
        <v>144</v>
      </c>
      <c r="D100" s="62"/>
      <c r="E100" s="63"/>
      <c r="F100" s="35"/>
      <c r="G100" s="35"/>
      <c r="H100" s="145">
        <v>2</v>
      </c>
      <c r="I100" s="19"/>
      <c r="J100" s="16">
        <v>1</v>
      </c>
      <c r="K100" s="127">
        <v>1</v>
      </c>
      <c r="L100" s="127"/>
      <c r="M100" s="27">
        <v>39</v>
      </c>
      <c r="N100" s="27">
        <v>39</v>
      </c>
      <c r="O100" s="27"/>
      <c r="P100" s="129"/>
      <c r="Q100" s="205"/>
      <c r="R100" s="27">
        <v>39</v>
      </c>
      <c r="S100" s="128"/>
      <c r="T100" s="152"/>
      <c r="U100" s="152"/>
      <c r="V100" s="130">
        <v>1633047</v>
      </c>
      <c r="W100" s="130">
        <v>1567725.12</v>
      </c>
      <c r="X100" s="130">
        <f t="shared" si="12"/>
        <v>65321.879999999888</v>
      </c>
      <c r="Y100" s="171"/>
      <c r="Z100" s="17"/>
      <c r="AA100" s="42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  <c r="AY100" s="17"/>
      <c r="AZ100" s="17"/>
      <c r="BA100" s="17"/>
      <c r="BB100" s="17"/>
      <c r="BC100" s="17"/>
    </row>
    <row r="101" spans="1:55" s="10" customFormat="1" x14ac:dyDescent="0.25">
      <c r="A101" s="16">
        <v>65</v>
      </c>
      <c r="B101" s="122"/>
      <c r="C101" s="32" t="s">
        <v>145</v>
      </c>
      <c r="D101" s="62"/>
      <c r="E101" s="63"/>
      <c r="F101" s="35"/>
      <c r="G101" s="35"/>
      <c r="H101" s="145">
        <v>3</v>
      </c>
      <c r="I101" s="19"/>
      <c r="J101" s="16">
        <v>1</v>
      </c>
      <c r="K101" s="127"/>
      <c r="L101" s="127">
        <v>1</v>
      </c>
      <c r="M101" s="27">
        <v>38.5</v>
      </c>
      <c r="N101" s="27"/>
      <c r="O101" s="27">
        <v>38.5</v>
      </c>
      <c r="P101" s="129"/>
      <c r="Q101" s="205"/>
      <c r="R101" s="27">
        <v>38.5</v>
      </c>
      <c r="S101" s="128"/>
      <c r="T101" s="152"/>
      <c r="U101" s="152"/>
      <c r="V101" s="130">
        <v>1612110.5</v>
      </c>
      <c r="W101" s="130">
        <v>1547626.08</v>
      </c>
      <c r="X101" s="130">
        <f t="shared" si="12"/>
        <v>64484.419999999925</v>
      </c>
      <c r="Y101" s="171"/>
      <c r="Z101" s="17"/>
      <c r="AA101" s="42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  <c r="AY101" s="17"/>
      <c r="AZ101" s="17"/>
      <c r="BA101" s="17"/>
      <c r="BB101" s="17"/>
      <c r="BC101" s="17"/>
    </row>
    <row r="102" spans="1:55" s="10" customFormat="1" x14ac:dyDescent="0.25">
      <c r="A102" s="16">
        <v>66</v>
      </c>
      <c r="B102" s="122"/>
      <c r="C102" s="32" t="s">
        <v>146</v>
      </c>
      <c r="D102" s="62"/>
      <c r="E102" s="63"/>
      <c r="F102" s="35"/>
      <c r="G102" s="35"/>
      <c r="H102" s="145">
        <v>4</v>
      </c>
      <c r="I102" s="19"/>
      <c r="J102" s="16">
        <v>1</v>
      </c>
      <c r="K102" s="127">
        <v>1</v>
      </c>
      <c r="L102" s="127"/>
      <c r="M102" s="27">
        <v>39.299999999999997</v>
      </c>
      <c r="N102" s="27">
        <v>39.299999999999997</v>
      </c>
      <c r="O102" s="27"/>
      <c r="P102" s="129"/>
      <c r="Q102" s="205"/>
      <c r="R102" s="27">
        <v>39.299999999999997</v>
      </c>
      <c r="S102" s="128"/>
      <c r="T102" s="152"/>
      <c r="U102" s="152"/>
      <c r="V102" s="130">
        <v>1645608.9</v>
      </c>
      <c r="W102" s="130">
        <v>1579784.54</v>
      </c>
      <c r="X102" s="130">
        <f t="shared" si="12"/>
        <v>65824.35999999987</v>
      </c>
      <c r="Y102" s="171"/>
      <c r="Z102" s="17"/>
      <c r="AA102" s="42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</row>
    <row r="103" spans="1:55" s="10" customFormat="1" x14ac:dyDescent="0.25">
      <c r="A103" s="16">
        <v>67</v>
      </c>
      <c r="B103" s="122"/>
      <c r="C103" s="32" t="s">
        <v>148</v>
      </c>
      <c r="D103" s="62"/>
      <c r="E103" s="63"/>
      <c r="F103" s="35"/>
      <c r="G103" s="35"/>
      <c r="H103" s="145">
        <v>1</v>
      </c>
      <c r="I103" s="19"/>
      <c r="J103" s="16">
        <v>1</v>
      </c>
      <c r="K103" s="127">
        <v>1</v>
      </c>
      <c r="L103" s="127"/>
      <c r="M103" s="27">
        <v>38.299999999999997</v>
      </c>
      <c r="N103" s="27">
        <v>38.299999999999997</v>
      </c>
      <c r="O103" s="27"/>
      <c r="P103" s="129"/>
      <c r="Q103" s="205"/>
      <c r="R103" s="27">
        <v>38.299999999999997</v>
      </c>
      <c r="S103" s="128"/>
      <c r="T103" s="152"/>
      <c r="U103" s="152"/>
      <c r="V103" s="130">
        <v>1603735.9</v>
      </c>
      <c r="W103" s="130">
        <v>1539586.46</v>
      </c>
      <c r="X103" s="130">
        <f t="shared" si="12"/>
        <v>64149.439999999944</v>
      </c>
      <c r="Y103" s="171"/>
      <c r="Z103" s="17"/>
      <c r="AA103" s="42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</row>
    <row r="104" spans="1:55" s="215" customFormat="1" ht="43.5" customHeight="1" x14ac:dyDescent="0.2">
      <c r="A104" s="383"/>
      <c r="B104" s="212">
        <f>B96+1</f>
        <v>7</v>
      </c>
      <c r="C104" s="213" t="s">
        <v>55</v>
      </c>
      <c r="D104" s="241">
        <v>55</v>
      </c>
      <c r="E104" s="242">
        <v>42398</v>
      </c>
      <c r="F104" s="222">
        <v>46022</v>
      </c>
      <c r="G104" s="222">
        <v>45291</v>
      </c>
      <c r="H104" s="223">
        <f>H105+H106+H107+H108+H109+H110</f>
        <v>15</v>
      </c>
      <c r="I104" s="224">
        <f>M104</f>
        <v>249</v>
      </c>
      <c r="J104" s="225">
        <v>6</v>
      </c>
      <c r="K104" s="226"/>
      <c r="L104" s="226">
        <v>6</v>
      </c>
      <c r="M104" s="224">
        <f>M105+M106+M107+M108+M109+M110</f>
        <v>249</v>
      </c>
      <c r="N104" s="227"/>
      <c r="O104" s="227">
        <f>O105+O106+O107+O108+O109+O110</f>
        <v>249</v>
      </c>
      <c r="P104" s="228"/>
      <c r="Q104" s="229"/>
      <c r="R104" s="224">
        <f>R105+R106+R107+R108+R109+R110</f>
        <v>249</v>
      </c>
      <c r="S104" s="230"/>
      <c r="T104" s="231"/>
      <c r="U104" s="231"/>
      <c r="V104" s="214">
        <f>V105+V106+V107+V108+V109+V110</f>
        <v>9964726.8599999994</v>
      </c>
      <c r="W104" s="214">
        <f>W105+W106+W107+W108+W109+W110</f>
        <v>9566137.790000001</v>
      </c>
      <c r="X104" s="214">
        <f>X105+X106+X107+X108+X109+X110</f>
        <v>398589.0700000003</v>
      </c>
      <c r="Y104" s="232"/>
      <c r="Z104" s="246"/>
      <c r="AA104" s="427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0"/>
      <c r="AS104" s="40"/>
      <c r="AT104" s="40"/>
      <c r="AU104" s="40"/>
      <c r="AV104" s="40"/>
      <c r="AW104" s="40"/>
      <c r="AX104" s="40"/>
      <c r="AY104" s="40"/>
    </row>
    <row r="105" spans="1:55" s="10" customFormat="1" x14ac:dyDescent="0.25">
      <c r="A105" s="16">
        <v>68</v>
      </c>
      <c r="B105" s="122"/>
      <c r="C105" s="32" t="s">
        <v>149</v>
      </c>
      <c r="D105" s="60"/>
      <c r="E105" s="61"/>
      <c r="F105" s="35"/>
      <c r="G105" s="35"/>
      <c r="H105" s="145">
        <v>4</v>
      </c>
      <c r="I105" s="19"/>
      <c r="J105" s="16">
        <v>1</v>
      </c>
      <c r="K105" s="127"/>
      <c r="L105" s="127">
        <v>1</v>
      </c>
      <c r="M105" s="27">
        <v>39.4</v>
      </c>
      <c r="N105" s="126"/>
      <c r="O105" s="27">
        <v>39.4</v>
      </c>
      <c r="P105" s="129"/>
      <c r="Q105" s="205"/>
      <c r="R105" s="27">
        <v>39.4</v>
      </c>
      <c r="S105" s="128"/>
      <c r="T105" s="152"/>
      <c r="U105" s="152"/>
      <c r="V105" s="130">
        <v>1649796.2</v>
      </c>
      <c r="W105" s="130">
        <f t="shared" ref="W105:W110" si="13">R105*41873*96%</f>
        <v>1583804.352</v>
      </c>
      <c r="X105" s="130">
        <f t="shared" ref="X105:X110" si="14">V105-W105</f>
        <v>65991.847999999998</v>
      </c>
      <c r="Y105" s="171"/>
      <c r="Z105" s="17"/>
      <c r="AA105" s="42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</row>
    <row r="106" spans="1:55" s="10" customFormat="1" x14ac:dyDescent="0.25">
      <c r="A106" s="16">
        <v>69</v>
      </c>
      <c r="B106" s="122"/>
      <c r="C106" s="32" t="s">
        <v>151</v>
      </c>
      <c r="D106" s="60"/>
      <c r="E106" s="61"/>
      <c r="F106" s="35"/>
      <c r="G106" s="35"/>
      <c r="H106" s="145">
        <v>5</v>
      </c>
      <c r="I106" s="19"/>
      <c r="J106" s="16">
        <v>1</v>
      </c>
      <c r="K106" s="127"/>
      <c r="L106" s="127">
        <v>1</v>
      </c>
      <c r="M106" s="27">
        <v>52.5</v>
      </c>
      <c r="N106" s="126"/>
      <c r="O106" s="27">
        <v>52.5</v>
      </c>
      <c r="P106" s="129"/>
      <c r="Q106" s="205"/>
      <c r="R106" s="27">
        <v>52.5</v>
      </c>
      <c r="S106" s="128"/>
      <c r="T106" s="152"/>
      <c r="U106" s="152"/>
      <c r="V106" s="130">
        <v>1736682.36</v>
      </c>
      <c r="W106" s="130">
        <v>1667215.07</v>
      </c>
      <c r="X106" s="130">
        <f t="shared" si="14"/>
        <v>69467.290000000037</v>
      </c>
      <c r="Y106" s="171"/>
      <c r="Z106" s="17"/>
      <c r="AA106" s="42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  <c r="AY106" s="17"/>
      <c r="AZ106" s="17"/>
      <c r="BA106" s="17"/>
      <c r="BB106" s="17"/>
      <c r="BC106" s="17"/>
    </row>
    <row r="107" spans="1:55" s="10" customFormat="1" x14ac:dyDescent="0.25">
      <c r="A107" s="16">
        <v>70</v>
      </c>
      <c r="B107" s="122"/>
      <c r="C107" s="32" t="s">
        <v>152</v>
      </c>
      <c r="D107" s="60"/>
      <c r="E107" s="61"/>
      <c r="F107" s="35"/>
      <c r="G107" s="35"/>
      <c r="H107" s="145">
        <v>1</v>
      </c>
      <c r="I107" s="19"/>
      <c r="J107" s="16">
        <v>1</v>
      </c>
      <c r="K107" s="127"/>
      <c r="L107" s="127">
        <v>1</v>
      </c>
      <c r="M107" s="27">
        <v>39.4</v>
      </c>
      <c r="N107" s="126"/>
      <c r="O107" s="27">
        <v>39.4</v>
      </c>
      <c r="P107" s="129"/>
      <c r="Q107" s="205"/>
      <c r="R107" s="27">
        <v>39.4</v>
      </c>
      <c r="S107" s="128"/>
      <c r="T107" s="152"/>
      <c r="U107" s="152"/>
      <c r="V107" s="130">
        <v>1649796.2</v>
      </c>
      <c r="W107" s="130">
        <f t="shared" si="13"/>
        <v>1583804.352</v>
      </c>
      <c r="X107" s="130">
        <f t="shared" si="14"/>
        <v>65991.847999999998</v>
      </c>
      <c r="Y107" s="171"/>
      <c r="Z107" s="17"/>
      <c r="AA107" s="42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  <c r="BA107" s="17"/>
      <c r="BB107" s="17"/>
      <c r="BC107" s="17"/>
    </row>
    <row r="108" spans="1:55" s="10" customFormat="1" x14ac:dyDescent="0.25">
      <c r="A108" s="16">
        <v>71</v>
      </c>
      <c r="B108" s="122"/>
      <c r="C108" s="32" t="s">
        <v>153</v>
      </c>
      <c r="D108" s="60"/>
      <c r="E108" s="61"/>
      <c r="F108" s="35"/>
      <c r="G108" s="35"/>
      <c r="H108" s="145">
        <v>2</v>
      </c>
      <c r="I108" s="19"/>
      <c r="J108" s="16">
        <v>1</v>
      </c>
      <c r="K108" s="127"/>
      <c r="L108" s="127">
        <v>1</v>
      </c>
      <c r="M108" s="27">
        <v>38.700000000000003</v>
      </c>
      <c r="N108" s="126"/>
      <c r="O108" s="27">
        <v>38.700000000000003</v>
      </c>
      <c r="P108" s="129"/>
      <c r="Q108" s="205"/>
      <c r="R108" s="27">
        <v>38.700000000000003</v>
      </c>
      <c r="S108" s="128"/>
      <c r="T108" s="152"/>
      <c r="U108" s="152"/>
      <c r="V108" s="130">
        <v>1620485.1</v>
      </c>
      <c r="W108" s="130">
        <f t="shared" si="13"/>
        <v>1555665.696</v>
      </c>
      <c r="X108" s="130">
        <f t="shared" si="14"/>
        <v>64819.404000000097</v>
      </c>
      <c r="Y108" s="171"/>
      <c r="Z108" s="17"/>
      <c r="AA108" s="42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  <c r="BA108" s="17"/>
      <c r="BB108" s="17"/>
      <c r="BC108" s="17"/>
    </row>
    <row r="109" spans="1:55" s="10" customFormat="1" x14ac:dyDescent="0.25">
      <c r="A109" s="16">
        <v>72</v>
      </c>
      <c r="B109" s="122"/>
      <c r="C109" s="53" t="s">
        <v>154</v>
      </c>
      <c r="D109" s="60"/>
      <c r="E109" s="61"/>
      <c r="F109" s="35"/>
      <c r="G109" s="35"/>
      <c r="H109" s="145">
        <v>2</v>
      </c>
      <c r="I109" s="19"/>
      <c r="J109" s="16">
        <v>1</v>
      </c>
      <c r="K109" s="127"/>
      <c r="L109" s="127">
        <v>1</v>
      </c>
      <c r="M109" s="27">
        <v>40.299999999999997</v>
      </c>
      <c r="N109" s="126"/>
      <c r="O109" s="27">
        <v>40.299999999999997</v>
      </c>
      <c r="P109" s="129"/>
      <c r="Q109" s="205"/>
      <c r="R109" s="27">
        <v>40.299999999999997</v>
      </c>
      <c r="S109" s="128"/>
      <c r="T109" s="152"/>
      <c r="U109" s="152"/>
      <c r="V109" s="130">
        <v>1687481.9</v>
      </c>
      <c r="W109" s="130">
        <f t="shared" si="13"/>
        <v>1619982.6239999998</v>
      </c>
      <c r="X109" s="341">
        <f t="shared" si="14"/>
        <v>67499.276000000071</v>
      </c>
      <c r="Y109" s="171"/>
      <c r="Z109" s="17"/>
      <c r="AA109" s="42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  <c r="AX109" s="17"/>
      <c r="AY109" s="17"/>
      <c r="AZ109" s="17"/>
      <c r="BA109" s="17"/>
      <c r="BB109" s="17"/>
      <c r="BC109" s="17"/>
    </row>
    <row r="110" spans="1:55" s="10" customFormat="1" x14ac:dyDescent="0.25">
      <c r="A110" s="16">
        <v>73</v>
      </c>
      <c r="B110" s="122"/>
      <c r="C110" s="53" t="s">
        <v>390</v>
      </c>
      <c r="D110" s="60"/>
      <c r="E110" s="61"/>
      <c r="F110" s="35"/>
      <c r="G110" s="35"/>
      <c r="H110" s="145">
        <v>1</v>
      </c>
      <c r="I110" s="19"/>
      <c r="J110" s="16">
        <v>1</v>
      </c>
      <c r="K110" s="127"/>
      <c r="L110" s="127">
        <v>1</v>
      </c>
      <c r="M110" s="27">
        <v>38.700000000000003</v>
      </c>
      <c r="N110" s="126"/>
      <c r="O110" s="27">
        <v>38.700000000000003</v>
      </c>
      <c r="P110" s="129"/>
      <c r="Q110" s="205"/>
      <c r="R110" s="27">
        <v>38.700000000000003</v>
      </c>
      <c r="S110" s="128"/>
      <c r="T110" s="152"/>
      <c r="U110" s="152"/>
      <c r="V110" s="130">
        <v>1620485.1</v>
      </c>
      <c r="W110" s="130">
        <f t="shared" si="13"/>
        <v>1555665.696</v>
      </c>
      <c r="X110" s="130">
        <f t="shared" si="14"/>
        <v>64819.404000000097</v>
      </c>
      <c r="Y110" s="171"/>
      <c r="Z110" s="17"/>
      <c r="AA110" s="42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  <c r="AX110" s="17"/>
      <c r="AY110" s="17"/>
      <c r="AZ110" s="17"/>
      <c r="BA110" s="17"/>
      <c r="BB110" s="17"/>
      <c r="BC110" s="17"/>
    </row>
    <row r="111" spans="1:55" s="215" customFormat="1" ht="48" customHeight="1" x14ac:dyDescent="0.2">
      <c r="A111" s="383"/>
      <c r="B111" s="212">
        <f>B104+1</f>
        <v>8</v>
      </c>
      <c r="C111" s="217" t="s">
        <v>56</v>
      </c>
      <c r="D111" s="243">
        <v>55</v>
      </c>
      <c r="E111" s="244">
        <v>42398</v>
      </c>
      <c r="F111" s="222">
        <v>46022</v>
      </c>
      <c r="G111" s="222">
        <v>45291</v>
      </c>
      <c r="H111" s="223">
        <f>H112+H113+H114+H115+H116+H117+H118+H119+H120+H121</f>
        <v>20</v>
      </c>
      <c r="I111" s="224">
        <v>422.4</v>
      </c>
      <c r="J111" s="225">
        <f>J112+J113+J114+J115+J116+J117+J118+J119+J120+J121</f>
        <v>10</v>
      </c>
      <c r="K111" s="226">
        <f>K112+K115+K116+K118+K119+K120</f>
        <v>6</v>
      </c>
      <c r="L111" s="226">
        <f>L113+L114+L117+L121</f>
        <v>4</v>
      </c>
      <c r="M111" s="224">
        <f>M112+M113+M114+M115+M116+M117+M118+M119+M120+M121</f>
        <v>422.4</v>
      </c>
      <c r="N111" s="227">
        <f>N112+N115+N116+N118+N119+N120</f>
        <v>235.89999999999998</v>
      </c>
      <c r="O111" s="227">
        <f>O113+O114+O117+O121</f>
        <v>186.5</v>
      </c>
      <c r="P111" s="228"/>
      <c r="Q111" s="229"/>
      <c r="R111" s="224">
        <f>R112+R113+R114+R115+R116+R117+R118+R119+R120+R121</f>
        <v>422.4</v>
      </c>
      <c r="S111" s="230"/>
      <c r="T111" s="231"/>
      <c r="U111" s="231"/>
      <c r="V111" s="214">
        <f>V112+V113+V114+V115+V116+V117+V118+V119+V120+V121</f>
        <v>16947808.779999997</v>
      </c>
      <c r="W111" s="214">
        <f>W112+W113+W114+W115+W116+W117+W118+W119+W120+W121</f>
        <v>16244856.549999999</v>
      </c>
      <c r="X111" s="214">
        <f>X112+X113+X114+X115+X116+X117+X118+X119+X120+X121</f>
        <v>702952.23</v>
      </c>
      <c r="Y111" s="232"/>
      <c r="Z111" s="246"/>
      <c r="AA111" s="427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40"/>
      <c r="AO111" s="40"/>
      <c r="AP111" s="40"/>
      <c r="AQ111" s="40"/>
      <c r="AR111" s="40"/>
      <c r="AS111" s="40"/>
      <c r="AT111" s="40"/>
      <c r="AU111" s="40"/>
      <c r="AV111" s="40"/>
      <c r="AW111" s="40"/>
      <c r="AX111" s="40"/>
      <c r="AY111" s="40"/>
    </row>
    <row r="112" spans="1:55" s="10" customFormat="1" ht="26.25" customHeight="1" x14ac:dyDescent="0.25">
      <c r="A112" s="16">
        <v>74</v>
      </c>
      <c r="B112" s="122"/>
      <c r="C112" s="18" t="s">
        <v>155</v>
      </c>
      <c r="D112" s="77"/>
      <c r="E112" s="78"/>
      <c r="F112" s="35"/>
      <c r="G112" s="35"/>
      <c r="H112" s="145">
        <v>2</v>
      </c>
      <c r="I112" s="19"/>
      <c r="J112" s="16">
        <v>1</v>
      </c>
      <c r="K112" s="127">
        <v>1</v>
      </c>
      <c r="L112" s="127"/>
      <c r="M112" s="27">
        <v>41.3</v>
      </c>
      <c r="N112" s="27">
        <v>41.3</v>
      </c>
      <c r="O112" s="27"/>
      <c r="P112" s="129"/>
      <c r="Q112" s="205"/>
      <c r="R112" s="27">
        <v>41.3</v>
      </c>
      <c r="S112" s="128"/>
      <c r="T112" s="152"/>
      <c r="U112" s="152"/>
      <c r="V112" s="130">
        <v>1513185.4</v>
      </c>
      <c r="W112" s="130">
        <v>1452657.98</v>
      </c>
      <c r="X112" s="130">
        <f t="shared" ref="X112:X119" si="15">V112-W112</f>
        <v>60527.419999999925</v>
      </c>
      <c r="Y112" s="171"/>
      <c r="Z112" s="17"/>
      <c r="AA112" s="42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  <c r="BA112" s="17"/>
      <c r="BB112" s="17"/>
      <c r="BC112" s="17"/>
    </row>
    <row r="113" spans="1:55" s="10" customFormat="1" ht="19.5" customHeight="1" x14ac:dyDescent="0.25">
      <c r="A113" s="16">
        <v>75</v>
      </c>
      <c r="B113" s="122"/>
      <c r="C113" s="18" t="s">
        <v>156</v>
      </c>
      <c r="D113" s="77"/>
      <c r="E113" s="78"/>
      <c r="F113" s="35"/>
      <c r="G113" s="35"/>
      <c r="H113" s="145">
        <v>5</v>
      </c>
      <c r="I113" s="19"/>
      <c r="J113" s="16">
        <v>1</v>
      </c>
      <c r="K113" s="127"/>
      <c r="L113" s="127">
        <v>1</v>
      </c>
      <c r="M113" s="27">
        <v>51.8</v>
      </c>
      <c r="N113" s="27"/>
      <c r="O113" s="27">
        <v>51.8</v>
      </c>
      <c r="P113" s="129"/>
      <c r="Q113" s="205"/>
      <c r="R113" s="27">
        <v>51.8</v>
      </c>
      <c r="S113" s="128"/>
      <c r="T113" s="152"/>
      <c r="U113" s="152"/>
      <c r="V113" s="130">
        <v>2136486.0699999998</v>
      </c>
      <c r="W113" s="130">
        <v>2051026.63</v>
      </c>
      <c r="X113" s="130">
        <f t="shared" si="15"/>
        <v>85459.439999999944</v>
      </c>
      <c r="Y113" s="171"/>
      <c r="Z113" s="17"/>
      <c r="AA113" s="42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  <c r="AY113" s="17"/>
      <c r="AZ113" s="17"/>
      <c r="BA113" s="17"/>
      <c r="BB113" s="17"/>
      <c r="BC113" s="17"/>
    </row>
    <row r="114" spans="1:55" s="10" customFormat="1" ht="22.5" customHeight="1" x14ac:dyDescent="0.25">
      <c r="A114" s="16">
        <v>76</v>
      </c>
      <c r="B114" s="122"/>
      <c r="C114" s="18" t="s">
        <v>157</v>
      </c>
      <c r="D114" s="77"/>
      <c r="E114" s="78"/>
      <c r="F114" s="35"/>
      <c r="G114" s="35"/>
      <c r="H114" s="145">
        <v>1</v>
      </c>
      <c r="I114" s="19"/>
      <c r="J114" s="16">
        <v>1</v>
      </c>
      <c r="K114" s="127"/>
      <c r="L114" s="127">
        <v>1</v>
      </c>
      <c r="M114" s="27">
        <v>41.5</v>
      </c>
      <c r="N114" s="27"/>
      <c r="O114" s="27">
        <v>41.5</v>
      </c>
      <c r="P114" s="129"/>
      <c r="Q114" s="205"/>
      <c r="R114" s="27">
        <v>41.5</v>
      </c>
      <c r="S114" s="128"/>
      <c r="T114" s="152"/>
      <c r="U114" s="152"/>
      <c r="V114" s="130">
        <v>1720000</v>
      </c>
      <c r="W114" s="130">
        <v>1651200</v>
      </c>
      <c r="X114" s="130">
        <f t="shared" si="15"/>
        <v>68800</v>
      </c>
      <c r="Y114" s="171"/>
      <c r="Z114" s="17"/>
      <c r="AA114" s="42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  <c r="AW114" s="17"/>
      <c r="AX114" s="17"/>
      <c r="AY114" s="17"/>
      <c r="AZ114" s="17"/>
      <c r="BA114" s="17"/>
      <c r="BB114" s="17"/>
      <c r="BC114" s="17"/>
    </row>
    <row r="115" spans="1:55" s="10" customFormat="1" ht="18" customHeight="1" x14ac:dyDescent="0.25">
      <c r="A115" s="16">
        <v>77</v>
      </c>
      <c r="B115" s="122"/>
      <c r="C115" s="18" t="s">
        <v>158</v>
      </c>
      <c r="D115" s="77"/>
      <c r="E115" s="78"/>
      <c r="F115" s="35"/>
      <c r="G115" s="35"/>
      <c r="H115" s="145">
        <v>4</v>
      </c>
      <c r="I115" s="19"/>
      <c r="J115" s="16">
        <v>1</v>
      </c>
      <c r="K115" s="127">
        <v>1</v>
      </c>
      <c r="L115" s="127"/>
      <c r="M115" s="27">
        <v>41.3</v>
      </c>
      <c r="N115" s="27">
        <v>41.3</v>
      </c>
      <c r="O115" s="27"/>
      <c r="P115" s="129"/>
      <c r="Q115" s="205"/>
      <c r="R115" s="27">
        <v>41.3</v>
      </c>
      <c r="S115" s="128"/>
      <c r="T115" s="152"/>
      <c r="U115" s="152"/>
      <c r="V115" s="130">
        <v>1729354.9</v>
      </c>
      <c r="W115" s="130">
        <v>1660180.7</v>
      </c>
      <c r="X115" s="130">
        <f t="shared" si="15"/>
        <v>69174.199999999953</v>
      </c>
      <c r="Y115" s="171"/>
      <c r="Z115" s="17"/>
      <c r="AA115" s="42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  <c r="AW115" s="17"/>
      <c r="AX115" s="17"/>
      <c r="AY115" s="17"/>
      <c r="AZ115" s="17"/>
      <c r="BA115" s="17"/>
      <c r="BB115" s="17"/>
      <c r="BC115" s="17"/>
    </row>
    <row r="116" spans="1:55" s="10" customFormat="1" ht="22.5" customHeight="1" x14ac:dyDescent="0.25">
      <c r="A116" s="16">
        <v>78</v>
      </c>
      <c r="B116" s="122"/>
      <c r="C116" s="18" t="s">
        <v>159</v>
      </c>
      <c r="D116" s="77"/>
      <c r="E116" s="78"/>
      <c r="F116" s="35"/>
      <c r="G116" s="35"/>
      <c r="H116" s="145">
        <v>1</v>
      </c>
      <c r="I116" s="19"/>
      <c r="J116" s="16">
        <v>1</v>
      </c>
      <c r="K116" s="127">
        <v>1</v>
      </c>
      <c r="L116" s="127"/>
      <c r="M116" s="27">
        <v>30.1</v>
      </c>
      <c r="N116" s="27">
        <v>30.1</v>
      </c>
      <c r="O116" s="27"/>
      <c r="P116" s="129"/>
      <c r="Q116" s="205"/>
      <c r="R116" s="27">
        <v>30.1</v>
      </c>
      <c r="S116" s="128"/>
      <c r="T116" s="152"/>
      <c r="U116" s="152"/>
      <c r="V116" s="130">
        <v>1260377.3</v>
      </c>
      <c r="W116" s="130">
        <v>1209962.21</v>
      </c>
      <c r="X116" s="130">
        <f t="shared" si="15"/>
        <v>50415.090000000084</v>
      </c>
      <c r="Y116" s="171"/>
      <c r="Z116" s="17"/>
      <c r="AA116" s="42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  <c r="AY116" s="17"/>
      <c r="AZ116" s="17"/>
      <c r="BA116" s="17"/>
      <c r="BB116" s="17"/>
      <c r="BC116" s="17"/>
    </row>
    <row r="117" spans="1:55" s="10" customFormat="1" ht="21" customHeight="1" x14ac:dyDescent="0.25">
      <c r="A117" s="16">
        <v>79</v>
      </c>
      <c r="B117" s="122"/>
      <c r="C117" s="18" t="s">
        <v>160</v>
      </c>
      <c r="D117" s="77"/>
      <c r="E117" s="78"/>
      <c r="F117" s="35"/>
      <c r="G117" s="35"/>
      <c r="H117" s="145">
        <v>2</v>
      </c>
      <c r="I117" s="19"/>
      <c r="J117" s="16">
        <v>1</v>
      </c>
      <c r="K117" s="127"/>
      <c r="L117" s="127">
        <v>1</v>
      </c>
      <c r="M117" s="27">
        <v>41.6</v>
      </c>
      <c r="N117" s="27"/>
      <c r="O117" s="27">
        <v>41.6</v>
      </c>
      <c r="P117" s="129"/>
      <c r="Q117" s="205"/>
      <c r="R117" s="27">
        <v>41.6</v>
      </c>
      <c r="S117" s="128"/>
      <c r="T117" s="152"/>
      <c r="U117" s="152"/>
      <c r="V117" s="130">
        <v>1768000</v>
      </c>
      <c r="W117" s="130">
        <v>1672240.13</v>
      </c>
      <c r="X117" s="130">
        <f t="shared" si="15"/>
        <v>95759.870000000112</v>
      </c>
      <c r="Y117" s="171"/>
      <c r="Z117" s="17"/>
      <c r="AA117" s="42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  <c r="AW117" s="17"/>
      <c r="AX117" s="17"/>
      <c r="AY117" s="17"/>
      <c r="AZ117" s="17"/>
      <c r="BA117" s="17"/>
      <c r="BB117" s="17"/>
      <c r="BC117" s="17"/>
    </row>
    <row r="118" spans="1:55" s="10" customFormat="1" ht="21" customHeight="1" x14ac:dyDescent="0.25">
      <c r="A118" s="16">
        <v>80</v>
      </c>
      <c r="B118" s="122"/>
      <c r="C118" s="18" t="s">
        <v>161</v>
      </c>
      <c r="D118" s="77"/>
      <c r="E118" s="78"/>
      <c r="F118" s="35"/>
      <c r="G118" s="35"/>
      <c r="H118" s="145">
        <v>1</v>
      </c>
      <c r="I118" s="19"/>
      <c r="J118" s="16">
        <v>1</v>
      </c>
      <c r="K118" s="127">
        <v>1</v>
      </c>
      <c r="L118" s="127"/>
      <c r="M118" s="27">
        <v>30.4</v>
      </c>
      <c r="N118" s="27">
        <v>30.4</v>
      </c>
      <c r="O118" s="27"/>
      <c r="P118" s="129"/>
      <c r="Q118" s="205"/>
      <c r="R118" s="27">
        <v>30.4</v>
      </c>
      <c r="S118" s="128"/>
      <c r="T118" s="152"/>
      <c r="U118" s="152"/>
      <c r="V118" s="130">
        <v>1272939.2</v>
      </c>
      <c r="W118" s="130">
        <v>1222021.6299999999</v>
      </c>
      <c r="X118" s="130">
        <f t="shared" si="15"/>
        <v>50917.570000000065</v>
      </c>
      <c r="Y118" s="171"/>
      <c r="Z118" s="17"/>
      <c r="AA118" s="42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  <c r="AW118" s="17"/>
      <c r="AX118" s="17"/>
      <c r="AY118" s="17"/>
      <c r="AZ118" s="17"/>
      <c r="BA118" s="17"/>
      <c r="BB118" s="17"/>
      <c r="BC118" s="17"/>
    </row>
    <row r="119" spans="1:55" s="10" customFormat="1" ht="19.5" customHeight="1" x14ac:dyDescent="0.25">
      <c r="A119" s="16">
        <v>81</v>
      </c>
      <c r="B119" s="122"/>
      <c r="C119" s="18" t="s">
        <v>162</v>
      </c>
      <c r="D119" s="77"/>
      <c r="E119" s="78"/>
      <c r="F119" s="35"/>
      <c r="G119" s="35"/>
      <c r="H119" s="145">
        <v>1</v>
      </c>
      <c r="I119" s="19"/>
      <c r="J119" s="16">
        <v>1</v>
      </c>
      <c r="K119" s="127">
        <v>1</v>
      </c>
      <c r="L119" s="127"/>
      <c r="M119" s="27">
        <v>41.1</v>
      </c>
      <c r="N119" s="27">
        <v>41.1</v>
      </c>
      <c r="O119" s="27"/>
      <c r="P119" s="129"/>
      <c r="Q119" s="205"/>
      <c r="R119" s="27">
        <v>41.1</v>
      </c>
      <c r="S119" s="128"/>
      <c r="T119" s="152"/>
      <c r="U119" s="152"/>
      <c r="V119" s="130">
        <v>1712375.39</v>
      </c>
      <c r="W119" s="130">
        <v>1643880.37</v>
      </c>
      <c r="X119" s="130">
        <f t="shared" si="15"/>
        <v>68495.019999999786</v>
      </c>
      <c r="Y119" s="171"/>
      <c r="Z119" s="17"/>
      <c r="AA119" s="42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7"/>
      <c r="AY119" s="17"/>
      <c r="AZ119" s="17"/>
      <c r="BA119" s="17"/>
      <c r="BB119" s="17"/>
      <c r="BC119" s="17"/>
    </row>
    <row r="120" spans="1:55" s="10" customFormat="1" ht="37.5" customHeight="1" x14ac:dyDescent="0.25">
      <c r="A120" s="16">
        <v>82</v>
      </c>
      <c r="B120" s="122"/>
      <c r="C120" s="18" t="s">
        <v>163</v>
      </c>
      <c r="D120" s="77"/>
      <c r="E120" s="78"/>
      <c r="F120" s="35"/>
      <c r="G120" s="35"/>
      <c r="H120" s="145">
        <v>1</v>
      </c>
      <c r="I120" s="19"/>
      <c r="J120" s="16">
        <v>1</v>
      </c>
      <c r="K120" s="127">
        <v>1</v>
      </c>
      <c r="L120" s="127"/>
      <c r="M120" s="27">
        <v>51.7</v>
      </c>
      <c r="N120" s="27">
        <v>51.7</v>
      </c>
      <c r="O120" s="27"/>
      <c r="P120" s="129"/>
      <c r="Q120" s="205"/>
      <c r="R120" s="27">
        <v>51.7</v>
      </c>
      <c r="S120" s="128"/>
      <c r="T120" s="152"/>
      <c r="U120" s="152"/>
      <c r="V120" s="130">
        <v>2110713.2000000002</v>
      </c>
      <c r="W120" s="130">
        <v>2026284.67</v>
      </c>
      <c r="X120" s="130">
        <v>84428.53</v>
      </c>
      <c r="Y120" s="171"/>
      <c r="Z120" s="17"/>
      <c r="AA120" s="42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7"/>
      <c r="AY120" s="17"/>
      <c r="AZ120" s="17"/>
      <c r="BA120" s="17"/>
      <c r="BB120" s="17"/>
      <c r="BC120" s="17"/>
    </row>
    <row r="121" spans="1:55" s="10" customFormat="1" x14ac:dyDescent="0.25">
      <c r="A121" s="16">
        <v>83</v>
      </c>
      <c r="B121" s="122"/>
      <c r="C121" s="18" t="s">
        <v>164</v>
      </c>
      <c r="D121" s="79"/>
      <c r="E121" s="80"/>
      <c r="F121" s="35"/>
      <c r="G121" s="35"/>
      <c r="H121" s="145">
        <v>2</v>
      </c>
      <c r="I121" s="19"/>
      <c r="J121" s="16">
        <v>1</v>
      </c>
      <c r="K121" s="127"/>
      <c r="L121" s="127">
        <v>1</v>
      </c>
      <c r="M121" s="27">
        <v>51.6</v>
      </c>
      <c r="N121" s="27"/>
      <c r="O121" s="27">
        <v>51.6</v>
      </c>
      <c r="P121" s="129"/>
      <c r="Q121" s="205"/>
      <c r="R121" s="27">
        <v>51.6</v>
      </c>
      <c r="S121" s="128"/>
      <c r="T121" s="152"/>
      <c r="U121" s="152"/>
      <c r="V121" s="130">
        <v>1724377.32</v>
      </c>
      <c r="W121" s="130">
        <v>1655402.23</v>
      </c>
      <c r="X121" s="130">
        <f>V121-W121</f>
        <v>68975.090000000084</v>
      </c>
      <c r="Y121" s="171"/>
      <c r="Z121" s="17"/>
      <c r="AA121" s="42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17"/>
      <c r="AV121" s="17"/>
      <c r="AW121" s="17"/>
      <c r="AX121" s="17"/>
      <c r="AY121" s="17"/>
      <c r="AZ121" s="17"/>
      <c r="BA121" s="17"/>
      <c r="BB121" s="17"/>
      <c r="BC121" s="17"/>
    </row>
    <row r="122" spans="1:55" s="215" customFormat="1" ht="42" customHeight="1" x14ac:dyDescent="0.2">
      <c r="A122" s="383"/>
      <c r="B122" s="212">
        <v>9</v>
      </c>
      <c r="C122" s="218" t="s">
        <v>57</v>
      </c>
      <c r="D122" s="247">
        <v>55</v>
      </c>
      <c r="E122" s="248">
        <v>42398</v>
      </c>
      <c r="F122" s="222">
        <v>46022</v>
      </c>
      <c r="G122" s="222">
        <v>45291</v>
      </c>
      <c r="H122" s="249">
        <f>H123+H124+H125</f>
        <v>8</v>
      </c>
      <c r="I122" s="224">
        <f>M122</f>
        <v>95.899999999999991</v>
      </c>
      <c r="J122" s="225">
        <v>3</v>
      </c>
      <c r="K122" s="226">
        <f>K123</f>
        <v>1</v>
      </c>
      <c r="L122" s="226">
        <f>L123+L124+L125</f>
        <v>2</v>
      </c>
      <c r="M122" s="250">
        <f>M123+M124+M125</f>
        <v>95.899999999999991</v>
      </c>
      <c r="N122" s="250">
        <f>N123</f>
        <v>33.1</v>
      </c>
      <c r="O122" s="250">
        <f>O124+O125</f>
        <v>62.8</v>
      </c>
      <c r="P122" s="228"/>
      <c r="Q122" s="229"/>
      <c r="R122" s="224">
        <f>R123+R124+R125</f>
        <v>95.899999999999991</v>
      </c>
      <c r="S122" s="230"/>
      <c r="T122" s="231"/>
      <c r="U122" s="231"/>
      <c r="V122" s="214">
        <f>V123+V124+V125</f>
        <v>5201675</v>
      </c>
      <c r="W122" s="214">
        <f>W123+W124+W125</f>
        <v>3854995.8699999996</v>
      </c>
      <c r="X122" s="214">
        <f>X123+X124+X125</f>
        <v>1346679.1300000001</v>
      </c>
      <c r="Y122" s="232"/>
      <c r="Z122" s="246"/>
      <c r="AA122" s="427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40"/>
      <c r="AO122" s="40"/>
      <c r="AP122" s="40"/>
      <c r="AQ122" s="40"/>
      <c r="AR122" s="40"/>
      <c r="AS122" s="40"/>
      <c r="AT122" s="40"/>
      <c r="AU122" s="40"/>
      <c r="AV122" s="40"/>
      <c r="AW122" s="40"/>
      <c r="AX122" s="40"/>
      <c r="AY122" s="40"/>
    </row>
    <row r="123" spans="1:55" s="10" customFormat="1" x14ac:dyDescent="0.25">
      <c r="A123" s="16">
        <v>84</v>
      </c>
      <c r="B123" s="122"/>
      <c r="C123" s="18" t="s">
        <v>165</v>
      </c>
      <c r="D123" s="79"/>
      <c r="E123" s="80"/>
      <c r="F123" s="35"/>
      <c r="G123" s="35"/>
      <c r="H123" s="145">
        <v>1</v>
      </c>
      <c r="I123" s="19"/>
      <c r="J123" s="16">
        <v>1</v>
      </c>
      <c r="K123" s="127">
        <v>1</v>
      </c>
      <c r="L123" s="127"/>
      <c r="M123" s="27">
        <v>33.1</v>
      </c>
      <c r="N123" s="27">
        <v>33.1</v>
      </c>
      <c r="O123" s="27"/>
      <c r="P123" s="129"/>
      <c r="Q123" s="205"/>
      <c r="R123" s="27">
        <v>33.1</v>
      </c>
      <c r="S123" s="128"/>
      <c r="T123" s="152"/>
      <c r="U123" s="152"/>
      <c r="V123" s="130">
        <v>1688100</v>
      </c>
      <c r="W123" s="130">
        <v>1330556.45</v>
      </c>
      <c r="X123" s="130">
        <f>V123-W123</f>
        <v>357543.55000000005</v>
      </c>
      <c r="Y123" s="171"/>
      <c r="Z123" s="17"/>
      <c r="AA123" s="42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  <c r="AW123" s="17"/>
      <c r="AX123" s="17"/>
      <c r="AY123" s="17"/>
      <c r="AZ123" s="17"/>
      <c r="BA123" s="17"/>
      <c r="BB123" s="17"/>
      <c r="BC123" s="17"/>
    </row>
    <row r="124" spans="1:55" s="10" customFormat="1" x14ac:dyDescent="0.25">
      <c r="A124" s="16">
        <v>85</v>
      </c>
      <c r="B124" s="122"/>
      <c r="C124" s="81" t="s">
        <v>166</v>
      </c>
      <c r="D124" s="79"/>
      <c r="E124" s="80"/>
      <c r="F124" s="35"/>
      <c r="G124" s="35"/>
      <c r="H124" s="145">
        <v>5</v>
      </c>
      <c r="I124" s="19"/>
      <c r="J124" s="16">
        <v>1</v>
      </c>
      <c r="K124" s="127"/>
      <c r="L124" s="127">
        <v>1</v>
      </c>
      <c r="M124" s="27">
        <v>31</v>
      </c>
      <c r="N124" s="27"/>
      <c r="O124" s="27">
        <v>31</v>
      </c>
      <c r="P124" s="129"/>
      <c r="Q124" s="205"/>
      <c r="R124" s="27">
        <v>31</v>
      </c>
      <c r="S124" s="128"/>
      <c r="T124" s="152"/>
      <c r="U124" s="152"/>
      <c r="V124" s="130">
        <v>2015000</v>
      </c>
      <c r="W124" s="130">
        <v>1246140.48</v>
      </c>
      <c r="X124" s="130">
        <f>V124-W124</f>
        <v>768859.52</v>
      </c>
      <c r="Y124" s="171"/>
      <c r="Z124" s="17"/>
      <c r="AA124" s="42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  <c r="AX124" s="17"/>
      <c r="AY124" s="17"/>
      <c r="AZ124" s="17"/>
      <c r="BA124" s="17"/>
      <c r="BB124" s="17"/>
      <c r="BC124" s="17"/>
    </row>
    <row r="125" spans="1:55" s="10" customFormat="1" x14ac:dyDescent="0.25">
      <c r="A125" s="16">
        <v>86</v>
      </c>
      <c r="B125" s="122"/>
      <c r="C125" s="53" t="s">
        <v>167</v>
      </c>
      <c r="D125" s="257"/>
      <c r="E125" s="258"/>
      <c r="F125" s="56"/>
      <c r="G125" s="56"/>
      <c r="H125" s="145">
        <v>2</v>
      </c>
      <c r="I125" s="19"/>
      <c r="J125" s="16">
        <v>1</v>
      </c>
      <c r="K125" s="127"/>
      <c r="L125" s="127">
        <v>1</v>
      </c>
      <c r="M125" s="27">
        <v>31.8</v>
      </c>
      <c r="N125" s="27"/>
      <c r="O125" s="27">
        <v>31.8</v>
      </c>
      <c r="P125" s="129"/>
      <c r="Q125" s="205"/>
      <c r="R125" s="27">
        <v>31.8</v>
      </c>
      <c r="S125" s="128"/>
      <c r="T125" s="152"/>
      <c r="U125" s="152"/>
      <c r="V125" s="130">
        <v>1498575</v>
      </c>
      <c r="W125" s="130">
        <v>1278298.94</v>
      </c>
      <c r="X125" s="130">
        <f>V125-W125</f>
        <v>220276.06000000006</v>
      </c>
      <c r="Y125" s="171"/>
      <c r="Z125" s="17"/>
      <c r="AA125" s="42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  <c r="AX125" s="17"/>
      <c r="AY125" s="17"/>
      <c r="AZ125" s="17"/>
      <c r="BA125" s="17"/>
      <c r="BB125" s="17"/>
      <c r="BC125" s="17"/>
    </row>
    <row r="126" spans="1:55" s="256" customFormat="1" x14ac:dyDescent="0.25">
      <c r="A126" s="225"/>
      <c r="B126" s="254">
        <v>10</v>
      </c>
      <c r="C126" s="259" t="s">
        <v>397</v>
      </c>
      <c r="D126" s="260"/>
      <c r="E126" s="261"/>
      <c r="F126" s="222"/>
      <c r="G126" s="222"/>
      <c r="H126" s="249">
        <f>H127</f>
        <v>1</v>
      </c>
      <c r="I126" s="224">
        <v>30.35</v>
      </c>
      <c r="J126" s="225">
        <f>J127</f>
        <v>1</v>
      </c>
      <c r="K126" s="226">
        <f>K127</f>
        <v>1</v>
      </c>
      <c r="L126" s="226"/>
      <c r="M126" s="250">
        <f>M127</f>
        <v>30.35</v>
      </c>
      <c r="N126" s="250">
        <f>N127</f>
        <v>30.35</v>
      </c>
      <c r="O126" s="250"/>
      <c r="P126" s="228"/>
      <c r="Q126" s="255"/>
      <c r="R126" s="250">
        <f>R127</f>
        <v>30.35</v>
      </c>
      <c r="S126" s="230"/>
      <c r="T126" s="231"/>
      <c r="U126" s="231"/>
      <c r="V126" s="214">
        <f>W126+X126</f>
        <v>1034263.1</v>
      </c>
      <c r="W126" s="214">
        <f>W127</f>
        <v>992892.58</v>
      </c>
      <c r="X126" s="214">
        <f>X127</f>
        <v>41370.519999999997</v>
      </c>
      <c r="Y126" s="232"/>
      <c r="Z126" s="17"/>
      <c r="AA126" s="428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  <c r="AW126" s="17"/>
      <c r="AX126" s="17"/>
      <c r="AY126" s="17"/>
    </row>
    <row r="127" spans="1:55" s="17" customFormat="1" x14ac:dyDescent="0.25">
      <c r="A127" s="16">
        <v>87</v>
      </c>
      <c r="B127" s="188"/>
      <c r="C127" s="18" t="s">
        <v>398</v>
      </c>
      <c r="D127" s="262"/>
      <c r="E127" s="263"/>
      <c r="F127" s="35"/>
      <c r="G127" s="35"/>
      <c r="H127" s="145">
        <v>1</v>
      </c>
      <c r="I127" s="19"/>
      <c r="J127" s="16">
        <v>1</v>
      </c>
      <c r="K127" s="127">
        <v>1</v>
      </c>
      <c r="L127" s="127"/>
      <c r="M127" s="27">
        <v>30.35</v>
      </c>
      <c r="N127" s="27">
        <v>30.35</v>
      </c>
      <c r="O127" s="27"/>
      <c r="P127" s="129"/>
      <c r="Q127" s="205"/>
      <c r="R127" s="27">
        <v>30.35</v>
      </c>
      <c r="S127" s="128"/>
      <c r="T127" s="152"/>
      <c r="U127" s="152"/>
      <c r="V127" s="130">
        <f>W127+X127</f>
        <v>1034263.1</v>
      </c>
      <c r="W127" s="130">
        <v>992892.58</v>
      </c>
      <c r="X127" s="130">
        <v>41370.519999999997</v>
      </c>
      <c r="Y127" s="171"/>
    </row>
    <row r="128" spans="1:55" s="9" customFormat="1" ht="41.25" customHeight="1" x14ac:dyDescent="0.25">
      <c r="A128" s="16"/>
      <c r="B128" s="431" t="s">
        <v>65</v>
      </c>
      <c r="C128" s="432"/>
      <c r="D128" s="189"/>
      <c r="E128" s="190"/>
      <c r="F128" s="190"/>
      <c r="G128" s="190"/>
      <c r="H128" s="132">
        <f>H129+H134+H137+H143+H152+H155+H162+H171+H175+H180+H190+H192+H201+H209+H218+H220+H231+H238+H246+H257+H263+H270+H279+H296+H364+H366+H374+H376</f>
        <v>502</v>
      </c>
      <c r="I128" s="133">
        <f>I129+I134+I137+I143+I152+I155+I162+I171+I175+I180+I190+I192+I201+I218+I209+I220+I231+I238+I246+I257+I263+I270+I279+I296+I364+I366+M374+M376</f>
        <v>8474.3499999999985</v>
      </c>
      <c r="J128" s="134">
        <f>J134+J129+J137+J143+J152+J155+J162+J171+J175+J180+J190+J192+J201+J209+J218+J220+J231+J238+J246+J257+J263+J270+J279+J296+J364+J366+J374+J376</f>
        <v>221</v>
      </c>
      <c r="K128" s="134">
        <f>K143+K155+K162+K171+K175+K180+K192+K209+K220+K231+K238+K246+K257+K263+K270+K279+K296+K364+K366+K374+K376</f>
        <v>125</v>
      </c>
      <c r="L128" s="134">
        <f>L129+L134+L137+L143+L152+L155+L162+L171+L175+L180+L190+L192+L201+L218+L209+L220+L231+L238+L257+L263+L270+L279+L296+L366+L374</f>
        <v>96</v>
      </c>
      <c r="M128" s="133">
        <f>M129+M134+M137+M143+M152+M155+M162+M171+M175+M180+M190+M192+M201+M209+M218+M220+M231+M238+M246+M257+M263+M270+M279+M296+M364+M366+M374+M376</f>
        <v>8474.3499999999985</v>
      </c>
      <c r="N128" s="133">
        <f>N143+N155+N162+N171+N175+N180+N192+N209+N220+N231+N238+N246+N257+N263+N270+N279+N296+N364+N366+N374+N376</f>
        <v>4523.1500000000005</v>
      </c>
      <c r="O128" s="133">
        <f>O129+O134+O137+O143+O152+O155+O162+O171+O175+O180+O190+O192+O201+O209+O218+O220+O231+O238+O257+O263+O270+O279+O296+O366+O374</f>
        <v>3951.2</v>
      </c>
      <c r="P128" s="136"/>
      <c r="Q128" s="133">
        <f>Q129+Q134+Q137+Q143+Q152+Q155+Q162+Q171+Q175+Q180+Q190+Q192+Q201+Q209+Q218+Q220+Q231+Q246+Q238+Q257+Q263+Q270+Q279+Q296+Q364+Q366+Q374+Q376</f>
        <v>8474.35</v>
      </c>
      <c r="R128" s="133"/>
      <c r="S128" s="140">
        <f>S296+S364+S374</f>
        <v>1418176</v>
      </c>
      <c r="T128" s="139"/>
      <c r="U128" s="191"/>
      <c r="V128" s="140">
        <f>V129+V134+V137+V143+V152+V155+V162+V171+V175+V180+V190+V192+V201+V209+V218+V220+V231+V238+V246+V257+V263+V270+V279+V296+V364+V366+V374+V376</f>
        <v>838893856.00099993</v>
      </c>
      <c r="W128" s="140">
        <f>W129+W134+W137+W143+W152+W155+W171+W162+W175+W180+W190+W192+W201+W218+W209+W220+W231+W238+W246+W257+W263+W270+W279+W296+W366+W374+W376</f>
        <v>302968131.13800001</v>
      </c>
      <c r="X128" s="140">
        <f>X129+X134+X137+X143+X152+X155+X162+X171+X175+X180+X190+X192+X201+X209+X218+X220+X231+X238++X246+X257+X263+X270+X279+X296+X364+X366+X374+X376</f>
        <v>535925724.86299992</v>
      </c>
      <c r="Y128" s="192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  <c r="AX128" s="17"/>
      <c r="AY128" s="17"/>
      <c r="AZ128" s="17"/>
      <c r="BA128" s="17"/>
      <c r="BB128" s="17"/>
      <c r="BC128" s="17"/>
    </row>
    <row r="129" spans="1:55" s="215" customFormat="1" ht="42" customHeight="1" x14ac:dyDescent="0.2">
      <c r="A129" s="383"/>
      <c r="B129" s="212">
        <v>1</v>
      </c>
      <c r="C129" s="213" t="s">
        <v>58</v>
      </c>
      <c r="D129" s="342" t="s">
        <v>379</v>
      </c>
      <c r="E129" s="343">
        <v>42398</v>
      </c>
      <c r="F129" s="222">
        <v>46022</v>
      </c>
      <c r="G129" s="222">
        <v>45291</v>
      </c>
      <c r="H129" s="223">
        <f>H130+H131+H132+H133</f>
        <v>12</v>
      </c>
      <c r="I129" s="224">
        <v>239</v>
      </c>
      <c r="J129" s="225">
        <v>4</v>
      </c>
      <c r="K129" s="226"/>
      <c r="L129" s="226">
        <v>4</v>
      </c>
      <c r="M129" s="224">
        <f>M130+M131+M132+M133</f>
        <v>239</v>
      </c>
      <c r="N129" s="227"/>
      <c r="O129" s="227">
        <v>239</v>
      </c>
      <c r="P129" s="228"/>
      <c r="Q129" s="224">
        <f>Q130+Q131+Q132+Q133</f>
        <v>239</v>
      </c>
      <c r="R129" s="230"/>
      <c r="S129" s="230"/>
      <c r="T129" s="231"/>
      <c r="U129" s="231"/>
      <c r="V129" s="214">
        <f>V130+V131+V132+V133</f>
        <v>23876100</v>
      </c>
      <c r="W129" s="214">
        <f>W130+W131+W132+W133</f>
        <v>2882202.3299999996</v>
      </c>
      <c r="X129" s="214">
        <f>X130+X131+X132+X133</f>
        <v>20993897.669999998</v>
      </c>
      <c r="Y129" s="232"/>
      <c r="Z129" s="233"/>
      <c r="AB129" s="400">
        <f>W129+X129</f>
        <v>23876099.999999996</v>
      </c>
    </row>
    <row r="130" spans="1:55" s="10" customFormat="1" x14ac:dyDescent="0.25">
      <c r="A130" s="16">
        <v>88</v>
      </c>
      <c r="B130" s="122"/>
      <c r="C130" s="32" t="s">
        <v>168</v>
      </c>
      <c r="D130" s="82"/>
      <c r="E130" s="83"/>
      <c r="F130" s="35"/>
      <c r="G130" s="35"/>
      <c r="H130" s="145">
        <v>4</v>
      </c>
      <c r="I130" s="19"/>
      <c r="J130" s="16">
        <v>1</v>
      </c>
      <c r="K130" s="127"/>
      <c r="L130" s="127">
        <v>1</v>
      </c>
      <c r="M130" s="27">
        <v>60</v>
      </c>
      <c r="N130" s="126"/>
      <c r="O130" s="27">
        <v>60</v>
      </c>
      <c r="P130" s="129"/>
      <c r="Q130" s="27">
        <v>60</v>
      </c>
      <c r="R130" s="128"/>
      <c r="S130" s="128"/>
      <c r="T130" s="152"/>
      <c r="U130" s="152"/>
      <c r="V130" s="130">
        <f>Q130*99900</f>
        <v>5994000</v>
      </c>
      <c r="W130" s="130">
        <v>723565.44</v>
      </c>
      <c r="X130" s="130">
        <f>V130-W130</f>
        <v>5270434.5600000005</v>
      </c>
      <c r="Y130" s="171"/>
      <c r="Z130" s="17">
        <v>41873</v>
      </c>
      <c r="AA130" s="344">
        <v>0.96</v>
      </c>
      <c r="AB130" s="400">
        <f t="shared" ref="AB130:AB193" si="16">W130+X130</f>
        <v>5994000</v>
      </c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/>
      <c r="AV130" s="17"/>
      <c r="AW130" s="17"/>
      <c r="AX130" s="17"/>
      <c r="AY130" s="17"/>
      <c r="AZ130" s="17"/>
      <c r="BA130" s="17"/>
      <c r="BB130" s="17"/>
      <c r="BC130" s="17"/>
    </row>
    <row r="131" spans="1:55" s="10" customFormat="1" x14ac:dyDescent="0.25">
      <c r="A131" s="16">
        <v>89</v>
      </c>
      <c r="B131" s="122"/>
      <c r="C131" s="32" t="s">
        <v>169</v>
      </c>
      <c r="D131" s="82"/>
      <c r="E131" s="83"/>
      <c r="F131" s="35"/>
      <c r="G131" s="35"/>
      <c r="H131" s="145">
        <v>4</v>
      </c>
      <c r="I131" s="19"/>
      <c r="J131" s="16">
        <v>1</v>
      </c>
      <c r="K131" s="127"/>
      <c r="L131" s="127">
        <v>1</v>
      </c>
      <c r="M131" s="27">
        <v>59.7</v>
      </c>
      <c r="N131" s="126"/>
      <c r="O131" s="27">
        <v>59.7</v>
      </c>
      <c r="P131" s="129"/>
      <c r="Q131" s="27">
        <v>59.7</v>
      </c>
      <c r="R131" s="128"/>
      <c r="S131" s="128"/>
      <c r="T131" s="152"/>
      <c r="U131" s="152"/>
      <c r="V131" s="130">
        <f>Q131*99900</f>
        <v>5964030</v>
      </c>
      <c r="W131" s="130">
        <v>719947.61</v>
      </c>
      <c r="X131" s="130">
        <f>V131-W131</f>
        <v>5244082.3899999997</v>
      </c>
      <c r="Y131" s="171"/>
      <c r="Z131" s="17">
        <v>41873</v>
      </c>
      <c r="AA131" s="344">
        <v>0.96</v>
      </c>
      <c r="AB131" s="400">
        <f t="shared" si="16"/>
        <v>5964030</v>
      </c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  <c r="AT131" s="17"/>
      <c r="AU131" s="17"/>
      <c r="AV131" s="17"/>
      <c r="AW131" s="17"/>
      <c r="AX131" s="17"/>
      <c r="AY131" s="17"/>
      <c r="AZ131" s="17"/>
      <c r="BA131" s="17"/>
      <c r="BB131" s="17"/>
      <c r="BC131" s="17"/>
    </row>
    <row r="132" spans="1:55" s="10" customFormat="1" x14ac:dyDescent="0.25">
      <c r="A132" s="16">
        <v>90</v>
      </c>
      <c r="B132" s="122"/>
      <c r="C132" s="32" t="s">
        <v>170</v>
      </c>
      <c r="D132" s="82"/>
      <c r="E132" s="83"/>
      <c r="F132" s="35"/>
      <c r="G132" s="35"/>
      <c r="H132" s="145">
        <v>2</v>
      </c>
      <c r="I132" s="19"/>
      <c r="J132" s="16">
        <v>1</v>
      </c>
      <c r="K132" s="127"/>
      <c r="L132" s="127">
        <v>1</v>
      </c>
      <c r="M132" s="27">
        <v>59.1</v>
      </c>
      <c r="N132" s="126"/>
      <c r="O132" s="27">
        <v>59.1</v>
      </c>
      <c r="P132" s="129"/>
      <c r="Q132" s="27">
        <v>59.1</v>
      </c>
      <c r="R132" s="128"/>
      <c r="S132" s="128"/>
      <c r="T132" s="152"/>
      <c r="U132" s="152"/>
      <c r="V132" s="130">
        <f>Q132*99900</f>
        <v>5904090</v>
      </c>
      <c r="W132" s="130">
        <v>712711.96</v>
      </c>
      <c r="X132" s="130">
        <f>V132-W132</f>
        <v>5191378.04</v>
      </c>
      <c r="Y132" s="171"/>
      <c r="Z132" s="17">
        <v>41873</v>
      </c>
      <c r="AA132" s="344">
        <v>0.3</v>
      </c>
      <c r="AB132" s="400">
        <f t="shared" si="16"/>
        <v>5904090</v>
      </c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  <c r="AU132" s="17"/>
      <c r="AV132" s="17"/>
      <c r="AW132" s="17"/>
      <c r="AX132" s="17"/>
      <c r="AY132" s="17"/>
      <c r="AZ132" s="17"/>
      <c r="BA132" s="17"/>
      <c r="BB132" s="17"/>
      <c r="BC132" s="17"/>
    </row>
    <row r="133" spans="1:55" s="10" customFormat="1" x14ac:dyDescent="0.25">
      <c r="A133" s="16">
        <v>91</v>
      </c>
      <c r="B133" s="122"/>
      <c r="C133" s="32" t="s">
        <v>171</v>
      </c>
      <c r="D133" s="82"/>
      <c r="E133" s="83"/>
      <c r="F133" s="35"/>
      <c r="G133" s="35"/>
      <c r="H133" s="145">
        <v>2</v>
      </c>
      <c r="I133" s="19"/>
      <c r="J133" s="16">
        <v>1</v>
      </c>
      <c r="K133" s="127"/>
      <c r="L133" s="127">
        <v>1</v>
      </c>
      <c r="M133" s="27">
        <v>60.2</v>
      </c>
      <c r="N133" s="126"/>
      <c r="O133" s="27">
        <v>60.2</v>
      </c>
      <c r="P133" s="129"/>
      <c r="Q133" s="27">
        <v>60.2</v>
      </c>
      <c r="R133" s="128"/>
      <c r="S133" s="128"/>
      <c r="T133" s="152"/>
      <c r="U133" s="152"/>
      <c r="V133" s="130">
        <f>Q133*99900</f>
        <v>6013980</v>
      </c>
      <c r="W133" s="130">
        <v>725977.32</v>
      </c>
      <c r="X133" s="130">
        <f>V133-W133</f>
        <v>5288002.68</v>
      </c>
      <c r="Y133" s="171"/>
      <c r="Z133" s="17">
        <v>41873</v>
      </c>
      <c r="AA133" s="344">
        <v>0.96</v>
      </c>
      <c r="AB133" s="400">
        <f t="shared" si="16"/>
        <v>6013980</v>
      </c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  <c r="AT133" s="17"/>
      <c r="AU133" s="17"/>
      <c r="AV133" s="17"/>
      <c r="AW133" s="17"/>
      <c r="AX133" s="17"/>
      <c r="AY133" s="17"/>
      <c r="AZ133" s="17"/>
      <c r="BA133" s="17"/>
      <c r="BB133" s="17"/>
      <c r="BC133" s="17"/>
    </row>
    <row r="134" spans="1:55" s="215" customFormat="1" ht="43.5" customHeight="1" x14ac:dyDescent="0.25">
      <c r="A134" s="383"/>
      <c r="B134" s="212">
        <f>B129+1</f>
        <v>2</v>
      </c>
      <c r="C134" s="213" t="s">
        <v>59</v>
      </c>
      <c r="D134" s="345">
        <v>55</v>
      </c>
      <c r="E134" s="346">
        <v>42398</v>
      </c>
      <c r="F134" s="222">
        <v>46022</v>
      </c>
      <c r="G134" s="222">
        <v>45291</v>
      </c>
      <c r="H134" s="225">
        <v>3</v>
      </c>
      <c r="I134" s="224">
        <v>86.7</v>
      </c>
      <c r="J134" s="225">
        <v>2</v>
      </c>
      <c r="K134" s="226"/>
      <c r="L134" s="226">
        <v>2</v>
      </c>
      <c r="M134" s="224">
        <f>M135+M136</f>
        <v>86.7</v>
      </c>
      <c r="N134" s="227"/>
      <c r="O134" s="227">
        <f>O135+O136</f>
        <v>86.7</v>
      </c>
      <c r="P134" s="228"/>
      <c r="Q134" s="224">
        <f>Q135+Q136</f>
        <v>86.7</v>
      </c>
      <c r="R134" s="230"/>
      <c r="S134" s="230"/>
      <c r="T134" s="231"/>
      <c r="U134" s="231"/>
      <c r="V134" s="214">
        <f>V135+V136</f>
        <v>8659720</v>
      </c>
      <c r="W134" s="214">
        <f>W135+W136</f>
        <v>4983610.0599999996</v>
      </c>
      <c r="X134" s="214">
        <f>X135+X136</f>
        <v>3676109.9400000004</v>
      </c>
      <c r="Y134" s="232"/>
      <c r="Z134" s="256">
        <v>41873</v>
      </c>
      <c r="AA134" s="347">
        <v>0.96</v>
      </c>
      <c r="AB134" s="400">
        <f t="shared" si="16"/>
        <v>8659720</v>
      </c>
    </row>
    <row r="135" spans="1:55" s="10" customFormat="1" x14ac:dyDescent="0.25">
      <c r="A135" s="16">
        <v>92</v>
      </c>
      <c r="B135" s="122"/>
      <c r="C135" s="32" t="s">
        <v>172</v>
      </c>
      <c r="D135" s="84"/>
      <c r="E135" s="85"/>
      <c r="F135" s="35"/>
      <c r="G135" s="35"/>
      <c r="H135" s="145">
        <v>2</v>
      </c>
      <c r="I135" s="19"/>
      <c r="J135" s="16">
        <v>1</v>
      </c>
      <c r="K135" s="127"/>
      <c r="L135" s="127">
        <v>1</v>
      </c>
      <c r="M135" s="27">
        <v>54.5</v>
      </c>
      <c r="N135" s="126"/>
      <c r="O135" s="27">
        <v>54.5</v>
      </c>
      <c r="P135" s="129"/>
      <c r="Q135" s="27">
        <v>54.5</v>
      </c>
      <c r="R135" s="128"/>
      <c r="S135" s="128"/>
      <c r="T135" s="152"/>
      <c r="U135" s="152"/>
      <c r="V135" s="130">
        <f>Q135*99900</f>
        <v>5444550</v>
      </c>
      <c r="W135" s="130">
        <v>3069823.61</v>
      </c>
      <c r="X135" s="130">
        <f>V135-W135</f>
        <v>2374726.39</v>
      </c>
      <c r="Y135" s="171"/>
      <c r="Z135" s="17">
        <v>41873</v>
      </c>
      <c r="AA135" s="344">
        <v>0.96</v>
      </c>
      <c r="AB135" s="400">
        <f t="shared" si="16"/>
        <v>5444550</v>
      </c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/>
      <c r="AV135" s="17"/>
      <c r="AW135" s="17"/>
      <c r="AX135" s="17"/>
      <c r="AY135" s="17"/>
      <c r="AZ135" s="17"/>
      <c r="BA135" s="17"/>
      <c r="BB135" s="17"/>
      <c r="BC135" s="17"/>
    </row>
    <row r="136" spans="1:55" s="10" customFormat="1" x14ac:dyDescent="0.25">
      <c r="A136" s="16">
        <v>93</v>
      </c>
      <c r="B136" s="122"/>
      <c r="C136" s="32" t="s">
        <v>173</v>
      </c>
      <c r="D136" s="84"/>
      <c r="E136" s="85"/>
      <c r="F136" s="35"/>
      <c r="G136" s="35"/>
      <c r="H136" s="145">
        <v>1</v>
      </c>
      <c r="I136" s="19"/>
      <c r="J136" s="16">
        <v>1</v>
      </c>
      <c r="K136" s="127"/>
      <c r="L136" s="127">
        <v>1</v>
      </c>
      <c r="M136" s="27">
        <v>32.200000000000003</v>
      </c>
      <c r="N136" s="126"/>
      <c r="O136" s="27">
        <v>32.200000000000003</v>
      </c>
      <c r="P136" s="129"/>
      <c r="Q136" s="27">
        <v>32.200000000000003</v>
      </c>
      <c r="R136" s="128"/>
      <c r="S136" s="128"/>
      <c r="T136" s="152"/>
      <c r="U136" s="152"/>
      <c r="V136" s="130">
        <f>Q136*99850</f>
        <v>3215170.0000000005</v>
      </c>
      <c r="W136" s="130">
        <v>1913786.45</v>
      </c>
      <c r="X136" s="130">
        <f>V136-W136</f>
        <v>1301383.5500000005</v>
      </c>
      <c r="Y136" s="171"/>
      <c r="Z136" s="17">
        <v>41873</v>
      </c>
      <c r="AA136" s="344">
        <v>0.96</v>
      </c>
      <c r="AB136" s="400">
        <f t="shared" si="16"/>
        <v>3215170.0000000005</v>
      </c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  <c r="AW136" s="17"/>
      <c r="AX136" s="17"/>
      <c r="AY136" s="17"/>
      <c r="AZ136" s="17"/>
      <c r="BA136" s="17"/>
      <c r="BB136" s="17"/>
      <c r="BC136" s="17"/>
    </row>
    <row r="137" spans="1:55" s="215" customFormat="1" ht="43.5" customHeight="1" x14ac:dyDescent="0.25">
      <c r="A137" s="383"/>
      <c r="B137" s="212">
        <f>B134+1</f>
        <v>3</v>
      </c>
      <c r="C137" s="213" t="s">
        <v>60</v>
      </c>
      <c r="D137" s="348">
        <v>55</v>
      </c>
      <c r="E137" s="349">
        <v>42398</v>
      </c>
      <c r="F137" s="222">
        <v>46022</v>
      </c>
      <c r="G137" s="222">
        <v>45291</v>
      </c>
      <c r="H137" s="223">
        <f>H138+H139+H140+H141+H142</f>
        <v>7</v>
      </c>
      <c r="I137" s="224">
        <f>M137</f>
        <v>97.7</v>
      </c>
      <c r="J137" s="225">
        <f>J138+J139+J140+J141+J142</f>
        <v>5</v>
      </c>
      <c r="K137" s="226"/>
      <c r="L137" s="226">
        <f>L138+L139+L140+L141+L142</f>
        <v>5</v>
      </c>
      <c r="M137" s="224">
        <f>M138+M139+M140+M141+M142</f>
        <v>97.7</v>
      </c>
      <c r="N137" s="227"/>
      <c r="O137" s="227">
        <f>O138+O139+O140+O141+O142</f>
        <v>97.7</v>
      </c>
      <c r="P137" s="228"/>
      <c r="Q137" s="224">
        <f>Q138+Q139+Q140+Q141+Q142</f>
        <v>97.7</v>
      </c>
      <c r="R137" s="230"/>
      <c r="S137" s="230"/>
      <c r="T137" s="231"/>
      <c r="U137" s="231"/>
      <c r="V137" s="214">
        <f>V138+V139+V140+V141+V142</f>
        <v>11900890.001</v>
      </c>
      <c r="W137" s="214">
        <f>W138+W139+W140+W141+W142</f>
        <v>593406</v>
      </c>
      <c r="X137" s="214">
        <f>X138+X139+X140+X141+X142</f>
        <v>11307484.001</v>
      </c>
      <c r="Y137" s="232"/>
      <c r="Z137" s="256">
        <v>41873</v>
      </c>
      <c r="AA137" s="347">
        <v>0.96</v>
      </c>
      <c r="AB137" s="400">
        <f t="shared" si="16"/>
        <v>11900890.001</v>
      </c>
    </row>
    <row r="138" spans="1:55" s="10" customFormat="1" x14ac:dyDescent="0.25">
      <c r="A138" s="16">
        <v>94</v>
      </c>
      <c r="B138" s="122"/>
      <c r="C138" s="32" t="s">
        <v>174</v>
      </c>
      <c r="D138" s="86"/>
      <c r="E138" s="87"/>
      <c r="F138" s="35"/>
      <c r="G138" s="35"/>
      <c r="H138" s="145">
        <v>2</v>
      </c>
      <c r="I138" s="19"/>
      <c r="J138" s="16">
        <v>1</v>
      </c>
      <c r="K138" s="127"/>
      <c r="L138" s="127">
        <v>1</v>
      </c>
      <c r="M138" s="27">
        <v>18</v>
      </c>
      <c r="N138" s="126"/>
      <c r="O138" s="27">
        <v>18</v>
      </c>
      <c r="P138" s="129"/>
      <c r="Q138" s="27">
        <v>18</v>
      </c>
      <c r="R138" s="128"/>
      <c r="S138" s="128"/>
      <c r="T138" s="152"/>
      <c r="U138" s="152"/>
      <c r="V138" s="130">
        <v>2800000</v>
      </c>
      <c r="W138" s="130"/>
      <c r="X138" s="130">
        <f>V138-W138</f>
        <v>2800000</v>
      </c>
      <c r="Y138" s="171"/>
      <c r="Z138" s="17">
        <v>41873</v>
      </c>
      <c r="AA138" s="344">
        <v>0.96</v>
      </c>
      <c r="AB138" s="400">
        <f t="shared" si="16"/>
        <v>2800000</v>
      </c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/>
      <c r="AT138" s="17"/>
      <c r="AU138" s="17"/>
      <c r="AV138" s="17"/>
      <c r="AW138" s="17"/>
      <c r="AX138" s="17"/>
      <c r="AY138" s="17"/>
      <c r="AZ138" s="17"/>
      <c r="BA138" s="17"/>
      <c r="BB138" s="17"/>
      <c r="BC138" s="17"/>
    </row>
    <row r="139" spans="1:55" s="10" customFormat="1" x14ac:dyDescent="0.25">
      <c r="A139" s="16">
        <v>95</v>
      </c>
      <c r="B139" s="122"/>
      <c r="C139" s="32" t="s">
        <v>175</v>
      </c>
      <c r="D139" s="86"/>
      <c r="E139" s="87"/>
      <c r="F139" s="35"/>
      <c r="G139" s="35"/>
      <c r="H139" s="145">
        <v>2</v>
      </c>
      <c r="I139" s="19"/>
      <c r="J139" s="16">
        <v>1</v>
      </c>
      <c r="K139" s="127"/>
      <c r="L139" s="127">
        <v>1</v>
      </c>
      <c r="M139" s="27">
        <v>27.2</v>
      </c>
      <c r="N139" s="126"/>
      <c r="O139" s="27">
        <v>27.2</v>
      </c>
      <c r="P139" s="129"/>
      <c r="Q139" s="27">
        <v>27.2</v>
      </c>
      <c r="R139" s="128"/>
      <c r="S139" s="128"/>
      <c r="T139" s="152"/>
      <c r="U139" s="152"/>
      <c r="V139" s="130">
        <f>Q139*99900</f>
        <v>2717280</v>
      </c>
      <c r="W139" s="130"/>
      <c r="X139" s="130">
        <f>V139-W139</f>
        <v>2717280</v>
      </c>
      <c r="Y139" s="171"/>
      <c r="Z139" s="17">
        <v>41873</v>
      </c>
      <c r="AA139" s="344">
        <v>0.96</v>
      </c>
      <c r="AB139" s="400">
        <f t="shared" si="16"/>
        <v>2717280</v>
      </c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  <c r="AS139" s="17"/>
      <c r="AT139" s="17"/>
      <c r="AU139" s="17"/>
      <c r="AV139" s="17"/>
      <c r="AW139" s="17"/>
      <c r="AX139" s="17"/>
      <c r="AY139" s="17"/>
      <c r="AZ139" s="17"/>
      <c r="BA139" s="17"/>
      <c r="BB139" s="17"/>
      <c r="BC139" s="17"/>
    </row>
    <row r="140" spans="1:55" s="10" customFormat="1" x14ac:dyDescent="0.25">
      <c r="A140" s="16">
        <v>96</v>
      </c>
      <c r="B140" s="122"/>
      <c r="C140" s="32" t="s">
        <v>176</v>
      </c>
      <c r="D140" s="86"/>
      <c r="E140" s="87"/>
      <c r="F140" s="35"/>
      <c r="G140" s="35"/>
      <c r="H140" s="145">
        <v>1</v>
      </c>
      <c r="I140" s="19"/>
      <c r="J140" s="16">
        <v>1</v>
      </c>
      <c r="K140" s="127"/>
      <c r="L140" s="127">
        <v>1</v>
      </c>
      <c r="M140" s="27">
        <v>19.899999999999999</v>
      </c>
      <c r="N140" s="126"/>
      <c r="O140" s="27">
        <v>19.899999999999999</v>
      </c>
      <c r="P140" s="129"/>
      <c r="Q140" s="27">
        <v>19.899999999999999</v>
      </c>
      <c r="R140" s="128"/>
      <c r="S140" s="128"/>
      <c r="T140" s="152"/>
      <c r="U140" s="152"/>
      <c r="V140" s="130">
        <v>1978020</v>
      </c>
      <c r="W140" s="130">
        <v>593406</v>
      </c>
      <c r="X140" s="130">
        <f>V140-W140</f>
        <v>1384614</v>
      </c>
      <c r="Y140" s="171"/>
      <c r="Z140" s="17">
        <v>41873</v>
      </c>
      <c r="AA140" s="344">
        <v>0.96</v>
      </c>
      <c r="AB140" s="400">
        <f t="shared" si="16"/>
        <v>1978020</v>
      </c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  <c r="AS140" s="17"/>
      <c r="AT140" s="17"/>
      <c r="AU140" s="17"/>
      <c r="AV140" s="17"/>
      <c r="AW140" s="17"/>
      <c r="AX140" s="17"/>
      <c r="AY140" s="17"/>
      <c r="AZ140" s="17"/>
      <c r="BA140" s="17"/>
      <c r="BB140" s="17"/>
      <c r="BC140" s="17"/>
    </row>
    <row r="141" spans="1:55" s="10" customFormat="1" x14ac:dyDescent="0.25">
      <c r="A141" s="16">
        <v>97</v>
      </c>
      <c r="B141" s="122"/>
      <c r="C141" s="32" t="s">
        <v>177</v>
      </c>
      <c r="D141" s="86"/>
      <c r="E141" s="87"/>
      <c r="F141" s="35"/>
      <c r="G141" s="35"/>
      <c r="H141" s="145">
        <v>1</v>
      </c>
      <c r="I141" s="19"/>
      <c r="J141" s="16">
        <v>1</v>
      </c>
      <c r="K141" s="127"/>
      <c r="L141" s="127">
        <v>1</v>
      </c>
      <c r="M141" s="27">
        <v>19.899999999999999</v>
      </c>
      <c r="N141" s="126"/>
      <c r="O141" s="27">
        <v>19.899999999999999</v>
      </c>
      <c r="P141" s="129"/>
      <c r="Q141" s="27">
        <v>19.899999999999999</v>
      </c>
      <c r="R141" s="128"/>
      <c r="S141" s="128"/>
      <c r="T141" s="152"/>
      <c r="U141" s="152"/>
      <c r="V141" s="130">
        <f>Q141*99900</f>
        <v>1988009.9999999998</v>
      </c>
      <c r="W141" s="130"/>
      <c r="X141" s="130">
        <f>V141-W141</f>
        <v>1988009.9999999998</v>
      </c>
      <c r="Y141" s="171"/>
      <c r="Z141" s="17">
        <v>41873</v>
      </c>
      <c r="AA141" s="344">
        <v>0.96</v>
      </c>
      <c r="AB141" s="400">
        <f t="shared" si="16"/>
        <v>1988009.9999999998</v>
      </c>
      <c r="AC141" s="17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  <c r="AR141" s="17"/>
      <c r="AS141" s="17"/>
      <c r="AT141" s="17"/>
      <c r="AU141" s="17"/>
      <c r="AV141" s="17"/>
      <c r="AW141" s="17"/>
      <c r="AX141" s="17"/>
      <c r="AY141" s="17"/>
      <c r="AZ141" s="17"/>
      <c r="BA141" s="17"/>
      <c r="BB141" s="17"/>
      <c r="BC141" s="17"/>
    </row>
    <row r="142" spans="1:55" s="10" customFormat="1" x14ac:dyDescent="0.25">
      <c r="A142" s="16">
        <v>98</v>
      </c>
      <c r="B142" s="122"/>
      <c r="C142" s="32" t="s">
        <v>178</v>
      </c>
      <c r="D142" s="86"/>
      <c r="E142" s="87"/>
      <c r="F142" s="35"/>
      <c r="G142" s="35"/>
      <c r="H142" s="145">
        <v>1</v>
      </c>
      <c r="I142" s="19"/>
      <c r="J142" s="16">
        <v>1</v>
      </c>
      <c r="K142" s="127"/>
      <c r="L142" s="127">
        <v>1</v>
      </c>
      <c r="M142" s="27">
        <v>12.7</v>
      </c>
      <c r="N142" s="126"/>
      <c r="O142" s="27">
        <v>12.7</v>
      </c>
      <c r="P142" s="129"/>
      <c r="Q142" s="27">
        <v>12.7</v>
      </c>
      <c r="R142" s="128"/>
      <c r="S142" s="128"/>
      <c r="T142" s="152"/>
      <c r="U142" s="152"/>
      <c r="V142" s="130">
        <f>Q142*190360.63</f>
        <v>2417580.0009999997</v>
      </c>
      <c r="W142" s="130"/>
      <c r="X142" s="130">
        <f>V142-W142</f>
        <v>2417580.0009999997</v>
      </c>
      <c r="Y142" s="171"/>
      <c r="Z142" s="17">
        <v>41873</v>
      </c>
      <c r="AA142" s="344">
        <v>0.96</v>
      </c>
      <c r="AB142" s="400">
        <f t="shared" si="16"/>
        <v>2417580.0009999997</v>
      </c>
      <c r="AC142" s="17"/>
      <c r="AD142" s="17"/>
      <c r="AE142" s="17"/>
      <c r="AF142" s="17"/>
      <c r="AG142" s="17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  <c r="AR142" s="17"/>
      <c r="AS142" s="17"/>
      <c r="AT142" s="17"/>
      <c r="AU142" s="17"/>
      <c r="AV142" s="17"/>
      <c r="AW142" s="17"/>
      <c r="AX142" s="17"/>
      <c r="AY142" s="17"/>
      <c r="AZ142" s="17"/>
      <c r="BA142" s="17"/>
      <c r="BB142" s="17"/>
      <c r="BC142" s="17"/>
    </row>
    <row r="143" spans="1:55" s="215" customFormat="1" ht="43.5" customHeight="1" x14ac:dyDescent="0.25">
      <c r="A143" s="383"/>
      <c r="B143" s="212">
        <f>B137+1</f>
        <v>4</v>
      </c>
      <c r="C143" s="213" t="s">
        <v>61</v>
      </c>
      <c r="D143" s="350">
        <v>55</v>
      </c>
      <c r="E143" s="351">
        <v>42398</v>
      </c>
      <c r="F143" s="222">
        <v>46022</v>
      </c>
      <c r="G143" s="222">
        <v>45291</v>
      </c>
      <c r="H143" s="223">
        <f>H144+H145+H146+H147+H148+H149+H150+H151</f>
        <v>13</v>
      </c>
      <c r="I143" s="224">
        <v>338.3</v>
      </c>
      <c r="J143" s="225">
        <f>K143+L143</f>
        <v>8</v>
      </c>
      <c r="K143" s="226">
        <v>3</v>
      </c>
      <c r="L143" s="226">
        <v>5</v>
      </c>
      <c r="M143" s="224">
        <f>M144+M145+M146+M147+M148+M149+M150+M151</f>
        <v>338.3</v>
      </c>
      <c r="N143" s="227">
        <f>N144+N145+N151</f>
        <v>118.6</v>
      </c>
      <c r="O143" s="227">
        <f>O146+O147+O148+O149+O150</f>
        <v>219.7</v>
      </c>
      <c r="P143" s="228"/>
      <c r="Q143" s="224">
        <f>Q144+Q145+Q146+Q147+Q148+Q149+Q150+Q151</f>
        <v>338.3</v>
      </c>
      <c r="R143" s="230"/>
      <c r="S143" s="230"/>
      <c r="T143" s="231"/>
      <c r="U143" s="231"/>
      <c r="V143" s="214">
        <f>V144+V145+V146+V147+V148+V149+V150+V151</f>
        <v>33796170</v>
      </c>
      <c r="W143" s="214">
        <f>W144+W145+W146+W147+W148+W149+W150+W151</f>
        <v>17971231.02</v>
      </c>
      <c r="X143" s="214">
        <f>X144+X145+X146+X147+X148+X149+X150+X151</f>
        <v>15824938.979999997</v>
      </c>
      <c r="Y143" s="232"/>
      <c r="Z143" s="256">
        <v>41873</v>
      </c>
      <c r="AA143" s="347">
        <v>0.96</v>
      </c>
      <c r="AB143" s="400">
        <f t="shared" si="16"/>
        <v>33796170</v>
      </c>
    </row>
    <row r="144" spans="1:55" s="10" customFormat="1" x14ac:dyDescent="0.25">
      <c r="A144" s="16">
        <v>99</v>
      </c>
      <c r="B144" s="122"/>
      <c r="C144" s="32" t="s">
        <v>179</v>
      </c>
      <c r="D144" s="88"/>
      <c r="E144" s="89"/>
      <c r="F144" s="35"/>
      <c r="G144" s="35"/>
      <c r="H144" s="145">
        <v>2</v>
      </c>
      <c r="I144" s="19"/>
      <c r="J144" s="16">
        <v>1</v>
      </c>
      <c r="K144" s="127">
        <v>1</v>
      </c>
      <c r="L144" s="127"/>
      <c r="M144" s="27">
        <v>39.299999999999997</v>
      </c>
      <c r="N144" s="27">
        <v>39.299999999999997</v>
      </c>
      <c r="O144" s="27"/>
      <c r="P144" s="129"/>
      <c r="Q144" s="27">
        <v>39.299999999999997</v>
      </c>
      <c r="R144" s="128"/>
      <c r="S144" s="128"/>
      <c r="T144" s="152"/>
      <c r="U144" s="152"/>
      <c r="V144" s="130">
        <f>Q144*99900</f>
        <v>3926069.9999999995</v>
      </c>
      <c r="W144" s="130">
        <v>2742184.22</v>
      </c>
      <c r="X144" s="130">
        <f>V144-W144</f>
        <v>1183885.7799999993</v>
      </c>
      <c r="Y144" s="171"/>
      <c r="Z144" s="17">
        <v>41873</v>
      </c>
      <c r="AA144" s="344">
        <v>0.96</v>
      </c>
      <c r="AB144" s="400">
        <f t="shared" si="16"/>
        <v>3926069.9999999995</v>
      </c>
      <c r="AC144" s="17"/>
      <c r="AD144" s="17"/>
      <c r="AE144" s="17"/>
      <c r="AF144" s="17"/>
      <c r="AG144" s="17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/>
      <c r="AS144" s="17"/>
      <c r="AT144" s="17"/>
      <c r="AU144" s="17"/>
      <c r="AV144" s="17"/>
      <c r="AW144" s="17"/>
      <c r="AX144" s="17"/>
      <c r="AY144" s="17"/>
      <c r="AZ144" s="17"/>
      <c r="BA144" s="17"/>
      <c r="BB144" s="17"/>
      <c r="BC144" s="17"/>
    </row>
    <row r="145" spans="1:55" s="10" customFormat="1" x14ac:dyDescent="0.25">
      <c r="A145" s="16">
        <v>100</v>
      </c>
      <c r="B145" s="122"/>
      <c r="C145" s="32" t="s">
        <v>180</v>
      </c>
      <c r="D145" s="88"/>
      <c r="E145" s="89"/>
      <c r="F145" s="35"/>
      <c r="G145" s="35"/>
      <c r="H145" s="145">
        <v>1</v>
      </c>
      <c r="I145" s="19"/>
      <c r="J145" s="16">
        <v>1</v>
      </c>
      <c r="K145" s="127">
        <v>1</v>
      </c>
      <c r="L145" s="127"/>
      <c r="M145" s="27">
        <v>40.5</v>
      </c>
      <c r="N145" s="27">
        <v>40.5</v>
      </c>
      <c r="O145" s="27"/>
      <c r="P145" s="129"/>
      <c r="Q145" s="27">
        <v>40.5</v>
      </c>
      <c r="R145" s="128"/>
      <c r="S145" s="128"/>
      <c r="T145" s="152"/>
      <c r="U145" s="152"/>
      <c r="V145" s="130">
        <f t="shared" ref="V145:V204" si="17">Q145*99900</f>
        <v>4045950</v>
      </c>
      <c r="W145" s="130">
        <v>488406.67</v>
      </c>
      <c r="X145" s="130">
        <f t="shared" ref="X145:X151" si="18">V145-W145</f>
        <v>3557543.33</v>
      </c>
      <c r="Y145" s="171"/>
      <c r="Z145" s="17">
        <v>41873</v>
      </c>
      <c r="AA145" s="344">
        <v>0.96</v>
      </c>
      <c r="AB145" s="400">
        <f t="shared" si="16"/>
        <v>4045950</v>
      </c>
      <c r="AC145" s="17"/>
      <c r="AD145" s="17"/>
      <c r="AE145" s="17"/>
      <c r="AF145" s="17"/>
      <c r="AG145" s="17"/>
      <c r="AH145" s="17"/>
      <c r="AI145" s="17"/>
      <c r="AJ145" s="17"/>
      <c r="AK145" s="17"/>
      <c r="AL145" s="17"/>
      <c r="AM145" s="17"/>
      <c r="AN145" s="17"/>
      <c r="AO145" s="17"/>
      <c r="AP145" s="17"/>
      <c r="AQ145" s="17"/>
      <c r="AR145" s="17"/>
      <c r="AS145" s="17"/>
      <c r="AT145" s="17"/>
      <c r="AU145" s="17"/>
      <c r="AV145" s="17"/>
      <c r="AW145" s="17"/>
      <c r="AX145" s="17"/>
      <c r="AY145" s="17"/>
      <c r="AZ145" s="17"/>
      <c r="BA145" s="17"/>
      <c r="BB145" s="17"/>
      <c r="BC145" s="17"/>
    </row>
    <row r="146" spans="1:55" s="10" customFormat="1" x14ac:dyDescent="0.25">
      <c r="A146" s="16">
        <v>101</v>
      </c>
      <c r="B146" s="122"/>
      <c r="C146" s="32" t="s">
        <v>181</v>
      </c>
      <c r="D146" s="88"/>
      <c r="E146" s="89"/>
      <c r="F146" s="35"/>
      <c r="G146" s="35"/>
      <c r="H146" s="145">
        <v>1</v>
      </c>
      <c r="I146" s="19"/>
      <c r="J146" s="16">
        <v>1</v>
      </c>
      <c r="K146" s="127"/>
      <c r="L146" s="127">
        <v>1</v>
      </c>
      <c r="M146" s="27">
        <v>50.4</v>
      </c>
      <c r="N146" s="27"/>
      <c r="O146" s="27">
        <v>50.4</v>
      </c>
      <c r="P146" s="129"/>
      <c r="Q146" s="27">
        <v>50.4</v>
      </c>
      <c r="R146" s="128"/>
      <c r="S146" s="128"/>
      <c r="T146" s="152"/>
      <c r="U146" s="152"/>
      <c r="V146" s="130">
        <f t="shared" si="17"/>
        <v>5034960</v>
      </c>
      <c r="W146" s="130">
        <v>2990409.97</v>
      </c>
      <c r="X146" s="130">
        <f t="shared" si="18"/>
        <v>2044550.0299999998</v>
      </c>
      <c r="Y146" s="171"/>
      <c r="Z146" s="17">
        <v>41873</v>
      </c>
      <c r="AA146" s="344">
        <v>0.96</v>
      </c>
      <c r="AB146" s="400">
        <f t="shared" si="16"/>
        <v>5034960</v>
      </c>
      <c r="AC146" s="17"/>
      <c r="AD146" s="17"/>
      <c r="AE146" s="17"/>
      <c r="AF146" s="17"/>
      <c r="AG146" s="17"/>
      <c r="AH146" s="17"/>
      <c r="AI146" s="17"/>
      <c r="AJ146" s="17"/>
      <c r="AK146" s="17"/>
      <c r="AL146" s="17"/>
      <c r="AM146" s="17"/>
      <c r="AN146" s="17"/>
      <c r="AO146" s="17"/>
      <c r="AP146" s="17"/>
      <c r="AQ146" s="17"/>
      <c r="AR146" s="17"/>
      <c r="AS146" s="17"/>
      <c r="AT146" s="17"/>
      <c r="AU146" s="17"/>
      <c r="AV146" s="17"/>
      <c r="AW146" s="17"/>
      <c r="AX146" s="17"/>
      <c r="AY146" s="17"/>
      <c r="AZ146" s="17"/>
      <c r="BA146" s="17"/>
      <c r="BB146" s="17"/>
      <c r="BC146" s="17"/>
    </row>
    <row r="147" spans="1:55" s="10" customFormat="1" x14ac:dyDescent="0.25">
      <c r="A147" s="16">
        <v>102</v>
      </c>
      <c r="B147" s="122"/>
      <c r="C147" s="32" t="s">
        <v>182</v>
      </c>
      <c r="D147" s="88"/>
      <c r="E147" s="89"/>
      <c r="F147" s="35"/>
      <c r="G147" s="35"/>
      <c r="H147" s="145">
        <v>1</v>
      </c>
      <c r="I147" s="19"/>
      <c r="J147" s="16">
        <v>1</v>
      </c>
      <c r="K147" s="127"/>
      <c r="L147" s="127">
        <v>1</v>
      </c>
      <c r="M147" s="27">
        <v>39.9</v>
      </c>
      <c r="N147" s="27"/>
      <c r="O147" s="27">
        <v>39.9</v>
      </c>
      <c r="P147" s="129"/>
      <c r="Q147" s="27">
        <v>39.9</v>
      </c>
      <c r="R147" s="128"/>
      <c r="S147" s="128"/>
      <c r="T147" s="152"/>
      <c r="U147" s="152"/>
      <c r="V147" s="130">
        <f t="shared" si="17"/>
        <v>3986010</v>
      </c>
      <c r="W147" s="130">
        <v>2868701.47</v>
      </c>
      <c r="X147" s="130">
        <f t="shared" si="18"/>
        <v>1117308.5299999998</v>
      </c>
      <c r="Y147" s="171"/>
      <c r="Z147" s="17">
        <v>41873</v>
      </c>
      <c r="AA147" s="344">
        <v>0.96</v>
      </c>
      <c r="AB147" s="400">
        <f t="shared" si="16"/>
        <v>3986010</v>
      </c>
      <c r="AC147" s="17"/>
      <c r="AD147" s="17"/>
      <c r="AE147" s="17"/>
      <c r="AF147" s="17"/>
      <c r="AG147" s="17"/>
      <c r="AH147" s="17"/>
      <c r="AI147" s="17"/>
      <c r="AJ147" s="17"/>
      <c r="AK147" s="17"/>
      <c r="AL147" s="17"/>
      <c r="AM147" s="17"/>
      <c r="AN147" s="17"/>
      <c r="AO147" s="17"/>
      <c r="AP147" s="17"/>
      <c r="AQ147" s="17"/>
      <c r="AR147" s="17"/>
      <c r="AS147" s="17"/>
      <c r="AT147" s="17"/>
      <c r="AU147" s="17"/>
      <c r="AV147" s="17"/>
      <c r="AW147" s="17"/>
      <c r="AX147" s="17"/>
      <c r="AY147" s="17"/>
      <c r="AZ147" s="17"/>
      <c r="BA147" s="17"/>
      <c r="BB147" s="17"/>
      <c r="BC147" s="17"/>
    </row>
    <row r="148" spans="1:55" s="10" customFormat="1" x14ac:dyDescent="0.25">
      <c r="A148" s="16">
        <v>103</v>
      </c>
      <c r="B148" s="122"/>
      <c r="C148" s="32" t="s">
        <v>183</v>
      </c>
      <c r="D148" s="88"/>
      <c r="E148" s="89"/>
      <c r="F148" s="35"/>
      <c r="G148" s="35"/>
      <c r="H148" s="145">
        <v>4</v>
      </c>
      <c r="I148" s="19"/>
      <c r="J148" s="16">
        <v>1</v>
      </c>
      <c r="K148" s="127"/>
      <c r="L148" s="127">
        <v>1</v>
      </c>
      <c r="M148" s="27">
        <v>39.299999999999997</v>
      </c>
      <c r="N148" s="27"/>
      <c r="O148" s="27">
        <v>39.299999999999997</v>
      </c>
      <c r="P148" s="129"/>
      <c r="Q148" s="27">
        <v>39.299999999999997</v>
      </c>
      <c r="R148" s="128"/>
      <c r="S148" s="128"/>
      <c r="T148" s="152"/>
      <c r="U148" s="152"/>
      <c r="V148" s="130">
        <f t="shared" si="17"/>
        <v>3926069.9999999995</v>
      </c>
      <c r="W148" s="130">
        <v>2742184.22</v>
      </c>
      <c r="X148" s="130">
        <f t="shared" si="18"/>
        <v>1183885.7799999993</v>
      </c>
      <c r="Y148" s="171"/>
      <c r="Z148" s="17">
        <v>41873</v>
      </c>
      <c r="AA148" s="344">
        <v>0.96</v>
      </c>
      <c r="AB148" s="400">
        <f t="shared" si="16"/>
        <v>3926069.9999999995</v>
      </c>
      <c r="AC148" s="17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  <c r="AR148" s="17"/>
      <c r="AS148" s="17"/>
      <c r="AT148" s="17"/>
      <c r="AU148" s="17"/>
      <c r="AV148" s="17"/>
      <c r="AW148" s="17"/>
      <c r="AX148" s="17"/>
      <c r="AY148" s="17"/>
      <c r="AZ148" s="17"/>
      <c r="BA148" s="17"/>
      <c r="BB148" s="17"/>
      <c r="BC148" s="17"/>
    </row>
    <row r="149" spans="1:55" s="10" customFormat="1" x14ac:dyDescent="0.25">
      <c r="A149" s="16">
        <v>104</v>
      </c>
      <c r="B149" s="122"/>
      <c r="C149" s="32" t="s">
        <v>184</v>
      </c>
      <c r="D149" s="88"/>
      <c r="E149" s="89"/>
      <c r="F149" s="35"/>
      <c r="G149" s="35"/>
      <c r="H149" s="145">
        <v>1</v>
      </c>
      <c r="I149" s="19"/>
      <c r="J149" s="16">
        <v>1</v>
      </c>
      <c r="K149" s="127"/>
      <c r="L149" s="127">
        <v>1</v>
      </c>
      <c r="M149" s="27">
        <v>40.5</v>
      </c>
      <c r="N149" s="27"/>
      <c r="O149" s="27">
        <v>40.5</v>
      </c>
      <c r="P149" s="129"/>
      <c r="Q149" s="27">
        <v>40.5</v>
      </c>
      <c r="R149" s="128"/>
      <c r="S149" s="128"/>
      <c r="T149" s="152"/>
      <c r="U149" s="152"/>
      <c r="V149" s="130">
        <f t="shared" si="17"/>
        <v>4045950</v>
      </c>
      <c r="W149" s="130">
        <v>2825915.04</v>
      </c>
      <c r="X149" s="130">
        <f t="shared" si="18"/>
        <v>1220034.96</v>
      </c>
      <c r="Y149" s="171"/>
      <c r="Z149" s="17">
        <v>41873</v>
      </c>
      <c r="AA149" s="344">
        <v>0.96</v>
      </c>
      <c r="AB149" s="400">
        <f t="shared" si="16"/>
        <v>4045950</v>
      </c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  <c r="AR149" s="17"/>
      <c r="AS149" s="17"/>
      <c r="AT149" s="17"/>
      <c r="AU149" s="17"/>
      <c r="AV149" s="17"/>
      <c r="AW149" s="17"/>
      <c r="AX149" s="17"/>
      <c r="AY149" s="17"/>
      <c r="AZ149" s="17"/>
      <c r="BA149" s="17"/>
      <c r="BB149" s="17"/>
      <c r="BC149" s="17"/>
    </row>
    <row r="150" spans="1:55" s="10" customFormat="1" x14ac:dyDescent="0.25">
      <c r="A150" s="16">
        <v>105</v>
      </c>
      <c r="B150" s="122"/>
      <c r="C150" s="32" t="s">
        <v>185</v>
      </c>
      <c r="D150" s="88"/>
      <c r="E150" s="89"/>
      <c r="F150" s="35"/>
      <c r="G150" s="35"/>
      <c r="H150" s="145">
        <v>2</v>
      </c>
      <c r="I150" s="19"/>
      <c r="J150" s="16">
        <v>1</v>
      </c>
      <c r="K150" s="127"/>
      <c r="L150" s="127">
        <v>1</v>
      </c>
      <c r="M150" s="27">
        <v>49.6</v>
      </c>
      <c r="N150" s="27"/>
      <c r="O150" s="27">
        <v>49.6</v>
      </c>
      <c r="P150" s="129"/>
      <c r="Q150" s="27">
        <v>49.6</v>
      </c>
      <c r="R150" s="128"/>
      <c r="S150" s="128"/>
      <c r="T150" s="152"/>
      <c r="U150" s="152"/>
      <c r="V150" s="130">
        <f t="shared" si="17"/>
        <v>4955040</v>
      </c>
      <c r="W150" s="130">
        <v>598147.43000000005</v>
      </c>
      <c r="X150" s="130">
        <f t="shared" si="18"/>
        <v>4356892.57</v>
      </c>
      <c r="Y150" s="171"/>
      <c r="Z150" s="17">
        <v>41873</v>
      </c>
      <c r="AA150" s="344">
        <v>0.96</v>
      </c>
      <c r="AB150" s="400">
        <f t="shared" si="16"/>
        <v>4955040</v>
      </c>
      <c r="AC150" s="17"/>
      <c r="AD150" s="17"/>
      <c r="AE150" s="17"/>
      <c r="AF150" s="17"/>
      <c r="AG150" s="17"/>
      <c r="AH150" s="17"/>
      <c r="AI150" s="17"/>
      <c r="AJ150" s="17"/>
      <c r="AK150" s="17"/>
      <c r="AL150" s="17"/>
      <c r="AM150" s="17"/>
      <c r="AN150" s="17"/>
      <c r="AO150" s="17"/>
      <c r="AP150" s="17"/>
      <c r="AQ150" s="17"/>
      <c r="AR150" s="17"/>
      <c r="AS150" s="17"/>
      <c r="AT150" s="17"/>
      <c r="AU150" s="17"/>
      <c r="AV150" s="17"/>
      <c r="AW150" s="17"/>
      <c r="AX150" s="17"/>
      <c r="AY150" s="17"/>
      <c r="AZ150" s="17"/>
      <c r="BA150" s="17"/>
      <c r="BB150" s="17"/>
      <c r="BC150" s="17"/>
    </row>
    <row r="151" spans="1:55" s="10" customFormat="1" x14ac:dyDescent="0.25">
      <c r="A151" s="16">
        <v>106</v>
      </c>
      <c r="B151" s="122"/>
      <c r="C151" s="32" t="s">
        <v>186</v>
      </c>
      <c r="D151" s="88"/>
      <c r="E151" s="89"/>
      <c r="F151" s="35"/>
      <c r="G151" s="35"/>
      <c r="H151" s="145">
        <v>1</v>
      </c>
      <c r="I151" s="19"/>
      <c r="J151" s="16">
        <v>1</v>
      </c>
      <c r="K151" s="127">
        <v>1</v>
      </c>
      <c r="L151" s="127"/>
      <c r="M151" s="27">
        <v>38.799999999999997</v>
      </c>
      <c r="N151" s="27">
        <v>38.799999999999997</v>
      </c>
      <c r="O151" s="27"/>
      <c r="P151" s="129"/>
      <c r="Q151" s="27">
        <v>38.799999999999997</v>
      </c>
      <c r="R151" s="128"/>
      <c r="S151" s="128"/>
      <c r="T151" s="152"/>
      <c r="U151" s="152"/>
      <c r="V151" s="130">
        <f t="shared" si="17"/>
        <v>3876119.9999999995</v>
      </c>
      <c r="W151" s="130">
        <v>2715282</v>
      </c>
      <c r="X151" s="130">
        <f t="shared" si="18"/>
        <v>1160837.9999999995</v>
      </c>
      <c r="Y151" s="171"/>
      <c r="Z151" s="17">
        <v>41873</v>
      </c>
      <c r="AA151" s="344">
        <v>0.96</v>
      </c>
      <c r="AB151" s="400">
        <f t="shared" si="16"/>
        <v>3876119.9999999995</v>
      </c>
      <c r="AC151" s="17"/>
      <c r="AD151" s="17"/>
      <c r="AE151" s="17"/>
      <c r="AF151" s="17"/>
      <c r="AG151" s="17"/>
      <c r="AH151" s="17"/>
      <c r="AI151" s="17"/>
      <c r="AJ151" s="17"/>
      <c r="AK151" s="17"/>
      <c r="AL151" s="17"/>
      <c r="AM151" s="17"/>
      <c r="AN151" s="17"/>
      <c r="AO151" s="17"/>
      <c r="AP151" s="17"/>
      <c r="AQ151" s="17"/>
      <c r="AR151" s="17"/>
      <c r="AS151" s="17"/>
      <c r="AT151" s="17"/>
      <c r="AU151" s="17"/>
      <c r="AV151" s="17"/>
      <c r="AW151" s="17"/>
      <c r="AX151" s="17"/>
      <c r="AY151" s="17"/>
      <c r="AZ151" s="17"/>
      <c r="BA151" s="17"/>
      <c r="BB151" s="17"/>
      <c r="BC151" s="17"/>
    </row>
    <row r="152" spans="1:55" s="215" customFormat="1" ht="42.75" customHeight="1" x14ac:dyDescent="0.25">
      <c r="A152" s="383"/>
      <c r="B152" s="212">
        <f>B143+1</f>
        <v>5</v>
      </c>
      <c r="C152" s="213" t="s">
        <v>62</v>
      </c>
      <c r="D152" s="352">
        <v>55</v>
      </c>
      <c r="E152" s="353">
        <v>42398</v>
      </c>
      <c r="F152" s="222">
        <v>46022</v>
      </c>
      <c r="G152" s="222">
        <v>45291</v>
      </c>
      <c r="H152" s="223">
        <f>H153+H154</f>
        <v>5</v>
      </c>
      <c r="I152" s="224">
        <f>M152</f>
        <v>92.4</v>
      </c>
      <c r="J152" s="225">
        <f>J153+J154</f>
        <v>2</v>
      </c>
      <c r="K152" s="226"/>
      <c r="L152" s="226">
        <v>2</v>
      </c>
      <c r="M152" s="224">
        <f>M153+M154</f>
        <v>92.4</v>
      </c>
      <c r="N152" s="227"/>
      <c r="O152" s="227">
        <f>O153+O154</f>
        <v>92.4</v>
      </c>
      <c r="P152" s="228"/>
      <c r="Q152" s="224">
        <f>Q153+Q154</f>
        <v>92.4</v>
      </c>
      <c r="R152" s="230"/>
      <c r="S152" s="230"/>
      <c r="T152" s="231"/>
      <c r="U152" s="231"/>
      <c r="V152" s="214">
        <f>V153+V154</f>
        <v>9230760</v>
      </c>
      <c r="W152" s="214">
        <f>W153+W154</f>
        <v>3896751.08</v>
      </c>
      <c r="X152" s="214">
        <f>X153+X154</f>
        <v>5334008.92</v>
      </c>
      <c r="Y152" s="232"/>
      <c r="Z152" s="256">
        <v>41873</v>
      </c>
      <c r="AA152" s="347">
        <v>0.96</v>
      </c>
      <c r="AB152" s="400">
        <f t="shared" si="16"/>
        <v>9230760</v>
      </c>
    </row>
    <row r="153" spans="1:55" s="10" customFormat="1" ht="37.5" x14ac:dyDescent="0.25">
      <c r="A153" s="16">
        <v>107</v>
      </c>
      <c r="B153" s="122"/>
      <c r="C153" s="32" t="s">
        <v>187</v>
      </c>
      <c r="D153" s="90"/>
      <c r="E153" s="91"/>
      <c r="F153" s="35"/>
      <c r="G153" s="35"/>
      <c r="H153" s="145">
        <v>3</v>
      </c>
      <c r="I153" s="19"/>
      <c r="J153" s="16">
        <v>1</v>
      </c>
      <c r="K153" s="127"/>
      <c r="L153" s="127">
        <v>1</v>
      </c>
      <c r="M153" s="27">
        <v>46.5</v>
      </c>
      <c r="N153" s="126"/>
      <c r="O153" s="27">
        <v>46.5</v>
      </c>
      <c r="P153" s="129"/>
      <c r="Q153" s="27">
        <v>46.5</v>
      </c>
      <c r="R153" s="128"/>
      <c r="S153" s="128"/>
      <c r="T153" s="152"/>
      <c r="U153" s="152"/>
      <c r="V153" s="130">
        <f t="shared" si="17"/>
        <v>4645350</v>
      </c>
      <c r="W153" s="130">
        <v>3343223.52</v>
      </c>
      <c r="X153" s="130">
        <f>V153-W153</f>
        <v>1302126.48</v>
      </c>
      <c r="Y153" s="171"/>
      <c r="Z153" s="17">
        <v>41873</v>
      </c>
      <c r="AA153" s="344">
        <v>0.96</v>
      </c>
      <c r="AB153" s="400">
        <f t="shared" si="16"/>
        <v>4645350</v>
      </c>
      <c r="AC153" s="17"/>
      <c r="AD153" s="17"/>
      <c r="AE153" s="17"/>
      <c r="AF153" s="17"/>
      <c r="AG153" s="17"/>
      <c r="AH153" s="17"/>
      <c r="AI153" s="17"/>
      <c r="AJ153" s="17"/>
      <c r="AK153" s="17"/>
      <c r="AL153" s="17"/>
      <c r="AM153" s="17"/>
      <c r="AN153" s="17"/>
      <c r="AO153" s="17"/>
      <c r="AP153" s="17"/>
      <c r="AQ153" s="17"/>
      <c r="AR153" s="17"/>
      <c r="AS153" s="17"/>
      <c r="AT153" s="17"/>
      <c r="AU153" s="17"/>
      <c r="AV153" s="17"/>
      <c r="AW153" s="17"/>
      <c r="AX153" s="17"/>
      <c r="AY153" s="17"/>
      <c r="AZ153" s="17"/>
      <c r="BA153" s="17"/>
      <c r="BB153" s="17"/>
      <c r="BC153" s="17"/>
    </row>
    <row r="154" spans="1:55" s="10" customFormat="1" ht="37.5" x14ac:dyDescent="0.25">
      <c r="A154" s="16">
        <v>108</v>
      </c>
      <c r="B154" s="122"/>
      <c r="C154" s="53" t="s">
        <v>188</v>
      </c>
      <c r="D154" s="90"/>
      <c r="E154" s="91"/>
      <c r="F154" s="35"/>
      <c r="G154" s="35"/>
      <c r="H154" s="145">
        <v>2</v>
      </c>
      <c r="I154" s="19"/>
      <c r="J154" s="16">
        <v>1</v>
      </c>
      <c r="K154" s="127"/>
      <c r="L154" s="127">
        <v>1</v>
      </c>
      <c r="M154" s="27">
        <v>45.9</v>
      </c>
      <c r="N154" s="126"/>
      <c r="O154" s="27">
        <v>45.9</v>
      </c>
      <c r="P154" s="129"/>
      <c r="Q154" s="27">
        <v>45.9</v>
      </c>
      <c r="R154" s="128"/>
      <c r="S154" s="128"/>
      <c r="T154" s="152"/>
      <c r="U154" s="152"/>
      <c r="V154" s="130">
        <f t="shared" si="17"/>
        <v>4585410</v>
      </c>
      <c r="W154" s="130">
        <v>553527.56000000006</v>
      </c>
      <c r="X154" s="130">
        <f>V154-W154</f>
        <v>4031882.44</v>
      </c>
      <c r="Y154" s="171"/>
      <c r="Z154" s="17">
        <v>41873</v>
      </c>
      <c r="AA154" s="344">
        <v>0.96</v>
      </c>
      <c r="AB154" s="400">
        <f t="shared" si="16"/>
        <v>4585410</v>
      </c>
      <c r="AC154" s="17"/>
      <c r="AD154" s="17"/>
      <c r="AE154" s="17"/>
      <c r="AF154" s="17"/>
      <c r="AG154" s="17"/>
      <c r="AH154" s="17"/>
      <c r="AI154" s="17"/>
      <c r="AJ154" s="17"/>
      <c r="AK154" s="17"/>
      <c r="AL154" s="17"/>
      <c r="AM154" s="17"/>
      <c r="AN154" s="17"/>
      <c r="AO154" s="17"/>
      <c r="AP154" s="17"/>
      <c r="AQ154" s="17"/>
      <c r="AR154" s="17"/>
      <c r="AS154" s="17"/>
      <c r="AT154" s="17"/>
      <c r="AU154" s="17"/>
      <c r="AV154" s="17"/>
      <c r="AW154" s="17"/>
      <c r="AX154" s="17"/>
      <c r="AY154" s="17"/>
      <c r="AZ154" s="17"/>
      <c r="BA154" s="17"/>
      <c r="BB154" s="17"/>
      <c r="BC154" s="17"/>
    </row>
    <row r="155" spans="1:55" s="215" customFormat="1" ht="36.75" customHeight="1" x14ac:dyDescent="0.25">
      <c r="A155" s="383"/>
      <c r="B155" s="212">
        <v>6</v>
      </c>
      <c r="C155" s="213" t="s">
        <v>63</v>
      </c>
      <c r="D155" s="354">
        <v>55</v>
      </c>
      <c r="E155" s="355">
        <v>42398</v>
      </c>
      <c r="F155" s="222">
        <v>46022</v>
      </c>
      <c r="G155" s="222">
        <v>45291</v>
      </c>
      <c r="H155" s="223">
        <f>H156+H157+H158+H159+H160+H161</f>
        <v>9</v>
      </c>
      <c r="I155" s="224">
        <f>M155</f>
        <v>276</v>
      </c>
      <c r="J155" s="225">
        <f>J156+J157+J158+J159+J160+J161</f>
        <v>6</v>
      </c>
      <c r="K155" s="226">
        <f>K160+K161</f>
        <v>2</v>
      </c>
      <c r="L155" s="226">
        <f>L156+L157+L158+L159</f>
        <v>4</v>
      </c>
      <c r="M155" s="224">
        <f>M156+M157+M158+M159+M160+M161</f>
        <v>276</v>
      </c>
      <c r="N155" s="227">
        <f>N160+N161</f>
        <v>91.8</v>
      </c>
      <c r="O155" s="227">
        <f>O156+O157+O158+O159</f>
        <v>184.2</v>
      </c>
      <c r="P155" s="228"/>
      <c r="Q155" s="224">
        <f>Q156+Q157+Q158+Q159+Q160+Q161</f>
        <v>276</v>
      </c>
      <c r="R155" s="230"/>
      <c r="S155" s="230"/>
      <c r="T155" s="231"/>
      <c r="U155" s="231"/>
      <c r="V155" s="214">
        <f>V156+V157+V158+V159+V160+V161</f>
        <v>27572400</v>
      </c>
      <c r="W155" s="214">
        <f>W156+W157+W158+W159+W160+W161</f>
        <v>7149250.1999999993</v>
      </c>
      <c r="X155" s="214">
        <f>X156+X157+X158+X159+X160+X161</f>
        <v>20423149.799999997</v>
      </c>
      <c r="Y155" s="232"/>
      <c r="Z155" s="256">
        <v>41873</v>
      </c>
      <c r="AA155" s="347">
        <v>0.96</v>
      </c>
      <c r="AB155" s="400">
        <f t="shared" si="16"/>
        <v>27572399.999999996</v>
      </c>
    </row>
    <row r="156" spans="1:55" s="10" customFormat="1" ht="24.75" customHeight="1" x14ac:dyDescent="0.25">
      <c r="A156" s="16">
        <v>109</v>
      </c>
      <c r="B156" s="122"/>
      <c r="C156" s="81" t="s">
        <v>189</v>
      </c>
      <c r="D156" s="92"/>
      <c r="E156" s="93"/>
      <c r="F156" s="35"/>
      <c r="G156" s="35"/>
      <c r="H156" s="145">
        <v>1</v>
      </c>
      <c r="I156" s="19"/>
      <c r="J156" s="16">
        <v>1</v>
      </c>
      <c r="K156" s="127"/>
      <c r="L156" s="127">
        <v>1</v>
      </c>
      <c r="M156" s="27">
        <v>46</v>
      </c>
      <c r="N156" s="27"/>
      <c r="O156" s="27">
        <v>46</v>
      </c>
      <c r="P156" s="129"/>
      <c r="Q156" s="27">
        <v>46</v>
      </c>
      <c r="R156" s="128"/>
      <c r="S156" s="128"/>
      <c r="T156" s="152"/>
      <c r="U156" s="152"/>
      <c r="V156" s="130">
        <f t="shared" si="17"/>
        <v>4595400</v>
      </c>
      <c r="W156" s="130">
        <f>M156*Z156*AA156</f>
        <v>1849111.68</v>
      </c>
      <c r="X156" s="130">
        <f t="shared" ref="X156:X161" si="19">V156-W156</f>
        <v>2746288.3200000003</v>
      </c>
      <c r="Y156" s="171"/>
      <c r="Z156" s="17">
        <v>41873</v>
      </c>
      <c r="AA156" s="344">
        <v>0.96</v>
      </c>
      <c r="AB156" s="400">
        <f t="shared" si="16"/>
        <v>4595400</v>
      </c>
      <c r="AC156" s="17"/>
      <c r="AD156" s="17"/>
      <c r="AE156" s="17"/>
      <c r="AF156" s="17"/>
      <c r="AG156" s="17"/>
      <c r="AH156" s="17"/>
      <c r="AI156" s="17"/>
      <c r="AJ156" s="17"/>
      <c r="AK156" s="17"/>
      <c r="AL156" s="17"/>
      <c r="AM156" s="17"/>
      <c r="AN156" s="17"/>
      <c r="AO156" s="17"/>
      <c r="AP156" s="17"/>
      <c r="AQ156" s="17"/>
      <c r="AR156" s="17"/>
      <c r="AS156" s="17"/>
      <c r="AT156" s="17"/>
      <c r="AU156" s="17"/>
      <c r="AV156" s="17"/>
      <c r="AW156" s="17"/>
      <c r="AX156" s="17"/>
      <c r="AY156" s="17"/>
      <c r="AZ156" s="17"/>
      <c r="BA156" s="17"/>
      <c r="BB156" s="17"/>
      <c r="BC156" s="17"/>
    </row>
    <row r="157" spans="1:55" s="10" customFormat="1" ht="24.75" customHeight="1" x14ac:dyDescent="0.25">
      <c r="A157" s="16">
        <v>110</v>
      </c>
      <c r="B157" s="122"/>
      <c r="C157" s="32" t="s">
        <v>190</v>
      </c>
      <c r="D157" s="92"/>
      <c r="E157" s="93"/>
      <c r="F157" s="35"/>
      <c r="G157" s="35"/>
      <c r="H157" s="145">
        <v>2</v>
      </c>
      <c r="I157" s="19"/>
      <c r="J157" s="16">
        <v>1</v>
      </c>
      <c r="K157" s="127"/>
      <c r="L157" s="127">
        <v>1</v>
      </c>
      <c r="M157" s="27">
        <v>47.1</v>
      </c>
      <c r="N157" s="27"/>
      <c r="O157" s="27">
        <v>47.1</v>
      </c>
      <c r="P157" s="129"/>
      <c r="Q157" s="27">
        <v>47.1</v>
      </c>
      <c r="R157" s="128"/>
      <c r="S157" s="128"/>
      <c r="T157" s="152"/>
      <c r="U157" s="152"/>
      <c r="V157" s="130">
        <f t="shared" si="17"/>
        <v>4705290</v>
      </c>
      <c r="W157" s="130">
        <v>567998.87</v>
      </c>
      <c r="X157" s="130">
        <f t="shared" si="19"/>
        <v>4137291.13</v>
      </c>
      <c r="Y157" s="171"/>
      <c r="Z157" s="17">
        <v>41873</v>
      </c>
      <c r="AA157" s="344">
        <v>0.96</v>
      </c>
      <c r="AB157" s="400">
        <f t="shared" si="16"/>
        <v>4705290</v>
      </c>
      <c r="AC157" s="17"/>
      <c r="AD157" s="17"/>
      <c r="AE157" s="17"/>
      <c r="AF157" s="17"/>
      <c r="AG157" s="17"/>
      <c r="AH157" s="17"/>
      <c r="AI157" s="17"/>
      <c r="AJ157" s="17"/>
      <c r="AK157" s="17"/>
      <c r="AL157" s="17"/>
      <c r="AM157" s="17"/>
      <c r="AN157" s="17"/>
      <c r="AO157" s="17"/>
      <c r="AP157" s="17"/>
      <c r="AQ157" s="17"/>
      <c r="AR157" s="17"/>
      <c r="AS157" s="17"/>
      <c r="AT157" s="17"/>
      <c r="AU157" s="17"/>
      <c r="AV157" s="17"/>
      <c r="AW157" s="17"/>
      <c r="AX157" s="17"/>
      <c r="AY157" s="17"/>
      <c r="AZ157" s="17"/>
      <c r="BA157" s="17"/>
      <c r="BB157" s="17"/>
      <c r="BC157" s="17"/>
    </row>
    <row r="158" spans="1:55" s="10" customFormat="1" ht="24.75" customHeight="1" x14ac:dyDescent="0.25">
      <c r="A158" s="16">
        <v>111</v>
      </c>
      <c r="B158" s="122"/>
      <c r="C158" s="32" t="s">
        <v>191</v>
      </c>
      <c r="D158" s="92"/>
      <c r="E158" s="93"/>
      <c r="F158" s="35"/>
      <c r="G158" s="35"/>
      <c r="H158" s="145">
        <v>3</v>
      </c>
      <c r="I158" s="19"/>
      <c r="J158" s="16">
        <v>1</v>
      </c>
      <c r="K158" s="127"/>
      <c r="L158" s="127">
        <v>1</v>
      </c>
      <c r="M158" s="27">
        <v>45.5</v>
      </c>
      <c r="N158" s="27"/>
      <c r="O158" s="27">
        <v>45.5</v>
      </c>
      <c r="P158" s="129"/>
      <c r="Q158" s="27">
        <v>45.5</v>
      </c>
      <c r="R158" s="128"/>
      <c r="S158" s="128"/>
      <c r="T158" s="152"/>
      <c r="U158" s="152"/>
      <c r="V158" s="130">
        <f t="shared" si="17"/>
        <v>4545450</v>
      </c>
      <c r="W158" s="130">
        <v>548703.79</v>
      </c>
      <c r="X158" s="130">
        <f t="shared" si="19"/>
        <v>3996746.21</v>
      </c>
      <c r="Y158" s="171"/>
      <c r="Z158" s="17">
        <v>41873</v>
      </c>
      <c r="AA158" s="344">
        <v>0.96</v>
      </c>
      <c r="AB158" s="400">
        <f t="shared" si="16"/>
        <v>4545450</v>
      </c>
      <c r="AC158" s="17"/>
      <c r="AD158" s="17"/>
      <c r="AE158" s="17"/>
      <c r="AF158" s="17"/>
      <c r="AG158" s="17"/>
      <c r="AH158" s="17"/>
      <c r="AI158" s="17"/>
      <c r="AJ158" s="17"/>
      <c r="AK158" s="17"/>
      <c r="AL158" s="17"/>
      <c r="AM158" s="17"/>
      <c r="AN158" s="17"/>
      <c r="AO158" s="17"/>
      <c r="AP158" s="17"/>
      <c r="AQ158" s="17"/>
      <c r="AR158" s="17"/>
      <c r="AS158" s="17"/>
      <c r="AT158" s="17"/>
      <c r="AU158" s="17"/>
      <c r="AV158" s="17"/>
      <c r="AW158" s="17"/>
      <c r="AX158" s="17"/>
      <c r="AY158" s="17"/>
      <c r="AZ158" s="17"/>
      <c r="BA158" s="17"/>
      <c r="BB158" s="17"/>
      <c r="BC158" s="17"/>
    </row>
    <row r="159" spans="1:55" s="10" customFormat="1" ht="24.75" customHeight="1" x14ac:dyDescent="0.25">
      <c r="A159" s="16">
        <v>112</v>
      </c>
      <c r="B159" s="122"/>
      <c r="C159" s="32" t="s">
        <v>192</v>
      </c>
      <c r="D159" s="92"/>
      <c r="E159" s="93"/>
      <c r="F159" s="35"/>
      <c r="G159" s="35"/>
      <c r="H159" s="145">
        <v>1</v>
      </c>
      <c r="I159" s="19"/>
      <c r="J159" s="16">
        <v>1</v>
      </c>
      <c r="K159" s="127"/>
      <c r="L159" s="127">
        <v>1</v>
      </c>
      <c r="M159" s="27">
        <v>45.6</v>
      </c>
      <c r="N159" s="27"/>
      <c r="O159" s="27">
        <v>45.6</v>
      </c>
      <c r="P159" s="129"/>
      <c r="Q159" s="27">
        <v>45.6</v>
      </c>
      <c r="R159" s="128"/>
      <c r="S159" s="128"/>
      <c r="T159" s="152"/>
      <c r="U159" s="152"/>
      <c r="V159" s="130">
        <f t="shared" si="17"/>
        <v>4555440</v>
      </c>
      <c r="W159" s="130">
        <v>549909.73</v>
      </c>
      <c r="X159" s="130">
        <f t="shared" si="19"/>
        <v>4005530.27</v>
      </c>
      <c r="Y159" s="171"/>
      <c r="Z159" s="17">
        <v>41873</v>
      </c>
      <c r="AA159" s="344">
        <v>0.96</v>
      </c>
      <c r="AB159" s="400">
        <f t="shared" si="16"/>
        <v>4555440</v>
      </c>
      <c r="AC159" s="17"/>
      <c r="AD159" s="17"/>
      <c r="AE159" s="17"/>
      <c r="AF159" s="17"/>
      <c r="AG159" s="17"/>
      <c r="AH159" s="17"/>
      <c r="AI159" s="17"/>
      <c r="AJ159" s="17"/>
      <c r="AK159" s="17"/>
      <c r="AL159" s="17"/>
      <c r="AM159" s="17"/>
      <c r="AN159" s="17"/>
      <c r="AO159" s="17"/>
      <c r="AP159" s="17"/>
      <c r="AQ159" s="17"/>
      <c r="AR159" s="17"/>
      <c r="AS159" s="17"/>
      <c r="AT159" s="17"/>
      <c r="AU159" s="17"/>
      <c r="AV159" s="17"/>
      <c r="AW159" s="17"/>
      <c r="AX159" s="17"/>
      <c r="AY159" s="17"/>
      <c r="AZ159" s="17"/>
      <c r="BA159" s="17"/>
      <c r="BB159" s="17"/>
      <c r="BC159" s="17"/>
    </row>
    <row r="160" spans="1:55" s="10" customFormat="1" ht="24.75" customHeight="1" x14ac:dyDescent="0.25">
      <c r="A160" s="16">
        <v>113</v>
      </c>
      <c r="B160" s="122"/>
      <c r="C160" s="32" t="s">
        <v>193</v>
      </c>
      <c r="D160" s="92"/>
      <c r="E160" s="93"/>
      <c r="F160" s="35"/>
      <c r="G160" s="35"/>
      <c r="H160" s="145">
        <v>1</v>
      </c>
      <c r="I160" s="19"/>
      <c r="J160" s="16">
        <v>1</v>
      </c>
      <c r="K160" s="127">
        <v>1</v>
      </c>
      <c r="L160" s="127"/>
      <c r="M160" s="27">
        <v>46.9</v>
      </c>
      <c r="N160" s="27">
        <v>46.9</v>
      </c>
      <c r="O160" s="27"/>
      <c r="P160" s="129"/>
      <c r="Q160" s="27">
        <v>46.9</v>
      </c>
      <c r="R160" s="128"/>
      <c r="S160" s="128"/>
      <c r="T160" s="152"/>
      <c r="U160" s="152"/>
      <c r="V160" s="130">
        <f t="shared" si="17"/>
        <v>4685310</v>
      </c>
      <c r="W160" s="130">
        <v>565586.99</v>
      </c>
      <c r="X160" s="130">
        <f t="shared" si="19"/>
        <v>4119723.01</v>
      </c>
      <c r="Y160" s="171"/>
      <c r="Z160" s="17">
        <v>41873</v>
      </c>
      <c r="AA160" s="344">
        <v>0.96</v>
      </c>
      <c r="AB160" s="400">
        <f t="shared" si="16"/>
        <v>4685310</v>
      </c>
      <c r="AC160" s="17"/>
      <c r="AD160" s="17"/>
      <c r="AE160" s="17"/>
      <c r="AF160" s="17"/>
      <c r="AG160" s="17"/>
      <c r="AH160" s="17"/>
      <c r="AI160" s="17"/>
      <c r="AJ160" s="17"/>
      <c r="AK160" s="17"/>
      <c r="AL160" s="17"/>
      <c r="AM160" s="17"/>
      <c r="AN160" s="17"/>
      <c r="AO160" s="17"/>
      <c r="AP160" s="17"/>
      <c r="AQ160" s="17"/>
      <c r="AR160" s="17"/>
      <c r="AS160" s="17"/>
      <c r="AT160" s="17"/>
      <c r="AU160" s="17"/>
      <c r="AV160" s="17"/>
      <c r="AW160" s="17"/>
      <c r="AX160" s="17"/>
      <c r="AY160" s="17"/>
      <c r="AZ160" s="17"/>
      <c r="BA160" s="17"/>
      <c r="BB160" s="17"/>
      <c r="BC160" s="17"/>
    </row>
    <row r="161" spans="1:55" s="10" customFormat="1" ht="21" customHeight="1" x14ac:dyDescent="0.25">
      <c r="A161" s="16">
        <v>114</v>
      </c>
      <c r="B161" s="122"/>
      <c r="C161" s="53" t="s">
        <v>194</v>
      </c>
      <c r="D161" s="92"/>
      <c r="E161" s="93"/>
      <c r="F161" s="35"/>
      <c r="G161" s="35"/>
      <c r="H161" s="145">
        <v>1</v>
      </c>
      <c r="I161" s="19"/>
      <c r="J161" s="16">
        <v>1</v>
      </c>
      <c r="K161" s="127">
        <v>1</v>
      </c>
      <c r="L161" s="127"/>
      <c r="M161" s="27">
        <v>44.9</v>
      </c>
      <c r="N161" s="27">
        <v>44.9</v>
      </c>
      <c r="O161" s="27"/>
      <c r="P161" s="129"/>
      <c r="Q161" s="27">
        <v>44.9</v>
      </c>
      <c r="R161" s="128"/>
      <c r="S161" s="128"/>
      <c r="T161" s="152"/>
      <c r="U161" s="152"/>
      <c r="V161" s="130">
        <f t="shared" si="17"/>
        <v>4485510</v>
      </c>
      <c r="W161" s="130">
        <v>3067939.14</v>
      </c>
      <c r="X161" s="130">
        <f t="shared" si="19"/>
        <v>1417570.8599999999</v>
      </c>
      <c r="Y161" s="171"/>
      <c r="Z161" s="17">
        <v>41873</v>
      </c>
      <c r="AA161" s="344">
        <v>0.96</v>
      </c>
      <c r="AB161" s="400">
        <f t="shared" si="16"/>
        <v>4485510</v>
      </c>
      <c r="AC161" s="17"/>
      <c r="AD161" s="17"/>
      <c r="AE161" s="17"/>
      <c r="AF161" s="17"/>
      <c r="AG161" s="17"/>
      <c r="AH161" s="17"/>
      <c r="AI161" s="17"/>
      <c r="AJ161" s="17"/>
      <c r="AK161" s="17"/>
      <c r="AL161" s="17"/>
      <c r="AM161" s="17"/>
      <c r="AN161" s="17"/>
      <c r="AO161" s="17"/>
      <c r="AP161" s="17"/>
      <c r="AQ161" s="17"/>
      <c r="AR161" s="17"/>
      <c r="AS161" s="17"/>
      <c r="AT161" s="17"/>
      <c r="AU161" s="17"/>
      <c r="AV161" s="17"/>
      <c r="AW161" s="17"/>
      <c r="AX161" s="17"/>
      <c r="AY161" s="17"/>
      <c r="AZ161" s="17"/>
      <c r="BA161" s="17"/>
      <c r="BB161" s="17"/>
      <c r="BC161" s="17"/>
    </row>
    <row r="162" spans="1:55" s="215" customFormat="1" ht="36" customHeight="1" x14ac:dyDescent="0.25">
      <c r="A162" s="383"/>
      <c r="B162" s="212">
        <v>7</v>
      </c>
      <c r="C162" s="213" t="s">
        <v>64</v>
      </c>
      <c r="D162" s="356">
        <v>55</v>
      </c>
      <c r="E162" s="357">
        <v>42398</v>
      </c>
      <c r="F162" s="222">
        <v>46022</v>
      </c>
      <c r="G162" s="222">
        <v>45291</v>
      </c>
      <c r="H162" s="223">
        <f>H163+H164+H165+H166+H167+H168+H169+H170</f>
        <v>30</v>
      </c>
      <c r="I162" s="224">
        <f>M162</f>
        <v>406.4</v>
      </c>
      <c r="J162" s="225">
        <f>J163+J164+J165+J166+J167+J168+J169+J170</f>
        <v>8</v>
      </c>
      <c r="K162" s="226">
        <f>K164+K165+K168+K169+K170</f>
        <v>5</v>
      </c>
      <c r="L162" s="226">
        <f>L163+L166+L167</f>
        <v>3</v>
      </c>
      <c r="M162" s="224">
        <f>M163+M164+M165+M166+M167+M168+M169+M170</f>
        <v>406.4</v>
      </c>
      <c r="N162" s="227">
        <f>N164+N165+N168+N169+N170</f>
        <v>251.89999999999998</v>
      </c>
      <c r="O162" s="227">
        <f>O163+O166+O167</f>
        <v>154.5</v>
      </c>
      <c r="P162" s="228"/>
      <c r="Q162" s="224">
        <f>Q163+Q164+Q165+Q166+Q167+Q168+Q169+Q170</f>
        <v>406.4</v>
      </c>
      <c r="R162" s="227"/>
      <c r="S162" s="227"/>
      <c r="T162" s="224"/>
      <c r="U162" s="231"/>
      <c r="V162" s="214">
        <f>V163+V164+V165+V166+V167+V168+V169+V170</f>
        <v>40599360</v>
      </c>
      <c r="W162" s="214">
        <f>SUM(W163:W170)</f>
        <v>18962315.317999996</v>
      </c>
      <c r="X162" s="214">
        <f>SUM(X163:X170)</f>
        <v>21637044.682</v>
      </c>
      <c r="Y162" s="232"/>
      <c r="Z162" s="256">
        <v>41873</v>
      </c>
      <c r="AA162" s="347">
        <v>0.96</v>
      </c>
      <c r="AB162" s="400">
        <f t="shared" si="16"/>
        <v>40599360</v>
      </c>
    </row>
    <row r="163" spans="1:55" s="10" customFormat="1" x14ac:dyDescent="0.25">
      <c r="A163" s="16">
        <v>115</v>
      </c>
      <c r="B163" s="122"/>
      <c r="C163" s="32" t="s">
        <v>195</v>
      </c>
      <c r="D163" s="94"/>
      <c r="E163" s="95"/>
      <c r="F163" s="35"/>
      <c r="G163" s="35"/>
      <c r="H163" s="145">
        <v>3</v>
      </c>
      <c r="I163" s="19"/>
      <c r="J163" s="16">
        <v>1</v>
      </c>
      <c r="K163" s="127"/>
      <c r="L163" s="127">
        <v>1</v>
      </c>
      <c r="M163" s="27">
        <v>46.6</v>
      </c>
      <c r="N163" s="27"/>
      <c r="O163" s="27">
        <v>46.6</v>
      </c>
      <c r="P163" s="129"/>
      <c r="Q163" s="27">
        <v>46.6</v>
      </c>
      <c r="R163" s="126"/>
      <c r="S163" s="126"/>
      <c r="T163" s="19"/>
      <c r="U163" s="152"/>
      <c r="V163" s="130">
        <f t="shared" si="17"/>
        <v>4655340</v>
      </c>
      <c r="W163" s="130">
        <f>M163*Z163*AA163</f>
        <v>1873230.5279999999</v>
      </c>
      <c r="X163" s="130">
        <f t="shared" ref="X163:X170" si="20">V163-W163</f>
        <v>2782109.4720000001</v>
      </c>
      <c r="Y163" s="171"/>
      <c r="Z163" s="17">
        <v>41873</v>
      </c>
      <c r="AA163" s="344">
        <v>0.96</v>
      </c>
      <c r="AB163" s="400">
        <f t="shared" si="16"/>
        <v>4655340</v>
      </c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17"/>
      <c r="AN163" s="17"/>
      <c r="AO163" s="17"/>
      <c r="AP163" s="17"/>
      <c r="AQ163" s="17"/>
      <c r="AR163" s="17"/>
      <c r="AS163" s="17"/>
      <c r="AT163" s="17"/>
      <c r="AU163" s="17"/>
      <c r="AV163" s="17"/>
      <c r="AW163" s="17"/>
      <c r="AX163" s="17"/>
      <c r="AY163" s="17"/>
      <c r="AZ163" s="17"/>
      <c r="BA163" s="17"/>
      <c r="BB163" s="17"/>
      <c r="BC163" s="17"/>
    </row>
    <row r="164" spans="1:55" s="10" customFormat="1" x14ac:dyDescent="0.25">
      <c r="A164" s="16">
        <v>116</v>
      </c>
      <c r="B164" s="122"/>
      <c r="C164" s="32" t="s">
        <v>196</v>
      </c>
      <c r="D164" s="94"/>
      <c r="E164" s="95"/>
      <c r="F164" s="35"/>
      <c r="G164" s="35"/>
      <c r="H164" s="145">
        <v>4</v>
      </c>
      <c r="I164" s="19"/>
      <c r="J164" s="16">
        <v>1</v>
      </c>
      <c r="K164" s="127">
        <v>1</v>
      </c>
      <c r="L164" s="127"/>
      <c r="M164" s="27">
        <v>48.6</v>
      </c>
      <c r="N164" s="27">
        <v>48.6</v>
      </c>
      <c r="O164" s="27"/>
      <c r="P164" s="129"/>
      <c r="Q164" s="27">
        <v>48.6</v>
      </c>
      <c r="R164" s="126"/>
      <c r="S164" s="126"/>
      <c r="T164" s="19"/>
      <c r="U164" s="152"/>
      <c r="V164" s="130">
        <f t="shared" si="17"/>
        <v>4855140</v>
      </c>
      <c r="W164" s="130">
        <v>3391098.05</v>
      </c>
      <c r="X164" s="130">
        <f t="shared" si="20"/>
        <v>1464041.9500000002</v>
      </c>
      <c r="Y164" s="171"/>
      <c r="Z164" s="17">
        <v>41873</v>
      </c>
      <c r="AA164" s="344">
        <v>0.96</v>
      </c>
      <c r="AB164" s="400">
        <f t="shared" si="16"/>
        <v>4855140</v>
      </c>
      <c r="AC164" s="17"/>
      <c r="AD164" s="17"/>
      <c r="AE164" s="17"/>
      <c r="AF164" s="17"/>
      <c r="AG164" s="17"/>
      <c r="AH164" s="17"/>
      <c r="AI164" s="17"/>
      <c r="AJ164" s="17"/>
      <c r="AK164" s="17"/>
      <c r="AL164" s="17"/>
      <c r="AM164" s="17"/>
      <c r="AN164" s="17"/>
      <c r="AO164" s="17"/>
      <c r="AP164" s="17"/>
      <c r="AQ164" s="17"/>
      <c r="AR164" s="17"/>
      <c r="AS164" s="17"/>
      <c r="AT164" s="17"/>
      <c r="AU164" s="17"/>
      <c r="AV164" s="17"/>
      <c r="AW164" s="17"/>
      <c r="AX164" s="17"/>
      <c r="AY164" s="17"/>
      <c r="AZ164" s="17"/>
      <c r="BA164" s="17"/>
      <c r="BB164" s="17"/>
      <c r="BC164" s="17"/>
    </row>
    <row r="165" spans="1:55" s="10" customFormat="1" x14ac:dyDescent="0.25">
      <c r="A165" s="16">
        <v>117</v>
      </c>
      <c r="B165" s="122"/>
      <c r="C165" s="32" t="s">
        <v>197</v>
      </c>
      <c r="D165" s="94"/>
      <c r="E165" s="95"/>
      <c r="F165" s="35"/>
      <c r="G165" s="35"/>
      <c r="H165" s="145">
        <v>3</v>
      </c>
      <c r="I165" s="19"/>
      <c r="J165" s="16">
        <v>1</v>
      </c>
      <c r="K165" s="127">
        <v>1</v>
      </c>
      <c r="L165" s="127"/>
      <c r="M165" s="27">
        <v>46</v>
      </c>
      <c r="N165" s="27">
        <v>46</v>
      </c>
      <c r="O165" s="27"/>
      <c r="P165" s="129"/>
      <c r="Q165" s="27">
        <v>46</v>
      </c>
      <c r="R165" s="126"/>
      <c r="S165" s="126"/>
      <c r="T165" s="19"/>
      <c r="U165" s="152"/>
      <c r="V165" s="130">
        <f t="shared" si="17"/>
        <v>4595400</v>
      </c>
      <c r="W165" s="130">
        <v>834184.14</v>
      </c>
      <c r="X165" s="130">
        <f t="shared" si="20"/>
        <v>3761215.86</v>
      </c>
      <c r="Y165" s="171"/>
      <c r="Z165" s="17">
        <v>41873</v>
      </c>
      <c r="AA165" s="344">
        <v>0.96</v>
      </c>
      <c r="AB165" s="400">
        <f t="shared" si="16"/>
        <v>4595400</v>
      </c>
      <c r="AC165" s="17"/>
      <c r="AD165" s="17"/>
      <c r="AE165" s="17"/>
      <c r="AF165" s="17"/>
      <c r="AG165" s="17"/>
      <c r="AH165" s="17"/>
      <c r="AI165" s="17"/>
      <c r="AJ165" s="17"/>
      <c r="AK165" s="17"/>
      <c r="AL165" s="17"/>
      <c r="AM165" s="17"/>
      <c r="AN165" s="17"/>
      <c r="AO165" s="17"/>
      <c r="AP165" s="17"/>
      <c r="AQ165" s="17"/>
      <c r="AR165" s="17"/>
      <c r="AS165" s="17"/>
      <c r="AT165" s="17"/>
      <c r="AU165" s="17"/>
      <c r="AV165" s="17"/>
      <c r="AW165" s="17"/>
      <c r="AX165" s="17"/>
      <c r="AY165" s="17"/>
      <c r="AZ165" s="17"/>
      <c r="BA165" s="17"/>
      <c r="BB165" s="17"/>
      <c r="BC165" s="17"/>
    </row>
    <row r="166" spans="1:55" s="10" customFormat="1" x14ac:dyDescent="0.25">
      <c r="A166" s="16">
        <v>118</v>
      </c>
      <c r="B166" s="122"/>
      <c r="C166" s="32" t="s">
        <v>198</v>
      </c>
      <c r="D166" s="94"/>
      <c r="E166" s="95"/>
      <c r="F166" s="35"/>
      <c r="G166" s="35"/>
      <c r="H166" s="145">
        <v>4</v>
      </c>
      <c r="I166" s="19"/>
      <c r="J166" s="16">
        <v>1</v>
      </c>
      <c r="K166" s="127"/>
      <c r="L166" s="127">
        <v>1</v>
      </c>
      <c r="M166" s="27">
        <v>61.2</v>
      </c>
      <c r="N166" s="27"/>
      <c r="O166" s="27">
        <v>61.2</v>
      </c>
      <c r="P166" s="129"/>
      <c r="Q166" s="27">
        <v>61.2</v>
      </c>
      <c r="R166" s="126"/>
      <c r="S166" s="126"/>
      <c r="T166" s="19"/>
      <c r="U166" s="152"/>
      <c r="V166" s="130">
        <f t="shared" si="17"/>
        <v>6113880</v>
      </c>
      <c r="W166" s="130">
        <v>4270271.62</v>
      </c>
      <c r="X166" s="130">
        <f t="shared" si="20"/>
        <v>1843608.38</v>
      </c>
      <c r="Y166" s="171"/>
      <c r="Z166" s="17">
        <v>41873</v>
      </c>
      <c r="AA166" s="344">
        <v>0.96</v>
      </c>
      <c r="AB166" s="400">
        <f t="shared" si="16"/>
        <v>6113880</v>
      </c>
      <c r="AC166" s="17"/>
      <c r="AD166" s="17"/>
      <c r="AE166" s="17"/>
      <c r="AF166" s="17"/>
      <c r="AG166" s="17"/>
      <c r="AH166" s="17"/>
      <c r="AI166" s="17"/>
      <c r="AJ166" s="17"/>
      <c r="AK166" s="17"/>
      <c r="AL166" s="17"/>
      <c r="AM166" s="17"/>
      <c r="AN166" s="17"/>
      <c r="AO166" s="17"/>
      <c r="AP166" s="17"/>
      <c r="AQ166" s="17"/>
      <c r="AR166" s="17"/>
      <c r="AS166" s="17"/>
      <c r="AT166" s="17"/>
      <c r="AU166" s="17"/>
      <c r="AV166" s="17"/>
      <c r="AW166" s="17"/>
      <c r="AX166" s="17"/>
      <c r="AY166" s="17"/>
      <c r="AZ166" s="17"/>
      <c r="BA166" s="17"/>
      <c r="BB166" s="17"/>
      <c r="BC166" s="17"/>
    </row>
    <row r="167" spans="1:55" s="10" customFormat="1" x14ac:dyDescent="0.25">
      <c r="A167" s="16">
        <v>119</v>
      </c>
      <c r="B167" s="122"/>
      <c r="C167" s="32" t="s">
        <v>199</v>
      </c>
      <c r="D167" s="94"/>
      <c r="E167" s="95"/>
      <c r="F167" s="35"/>
      <c r="G167" s="35"/>
      <c r="H167" s="145">
        <v>2</v>
      </c>
      <c r="I167" s="19"/>
      <c r="J167" s="16">
        <v>1</v>
      </c>
      <c r="K167" s="127"/>
      <c r="L167" s="127">
        <v>1</v>
      </c>
      <c r="M167" s="27">
        <v>46.7</v>
      </c>
      <c r="N167" s="27"/>
      <c r="O167" s="27">
        <v>46.7</v>
      </c>
      <c r="P167" s="129"/>
      <c r="Q167" s="27">
        <v>46.7</v>
      </c>
      <c r="R167" s="126"/>
      <c r="S167" s="126"/>
      <c r="T167" s="19"/>
      <c r="U167" s="152"/>
      <c r="V167" s="130">
        <f t="shared" si="17"/>
        <v>4665330</v>
      </c>
      <c r="W167" s="130">
        <v>563175.1</v>
      </c>
      <c r="X167" s="130">
        <f t="shared" si="20"/>
        <v>4102154.9</v>
      </c>
      <c r="Y167" s="171"/>
      <c r="Z167" s="17">
        <v>41873</v>
      </c>
      <c r="AA167" s="344">
        <v>0.96</v>
      </c>
      <c r="AB167" s="400">
        <f t="shared" si="16"/>
        <v>4665330</v>
      </c>
      <c r="AC167" s="17"/>
      <c r="AD167" s="17"/>
      <c r="AE167" s="17"/>
      <c r="AF167" s="17"/>
      <c r="AG167" s="17"/>
      <c r="AH167" s="17"/>
      <c r="AI167" s="17"/>
      <c r="AJ167" s="17"/>
      <c r="AK167" s="17"/>
      <c r="AL167" s="17"/>
      <c r="AM167" s="17"/>
      <c r="AN167" s="17"/>
      <c r="AO167" s="17"/>
      <c r="AP167" s="17"/>
      <c r="AQ167" s="17"/>
      <c r="AR167" s="17"/>
      <c r="AS167" s="17"/>
      <c r="AT167" s="17"/>
      <c r="AU167" s="17"/>
      <c r="AV167" s="17"/>
      <c r="AW167" s="17"/>
      <c r="AX167" s="17"/>
      <c r="AY167" s="17"/>
      <c r="AZ167" s="17"/>
      <c r="BA167" s="17"/>
      <c r="BB167" s="17"/>
      <c r="BC167" s="17"/>
    </row>
    <row r="168" spans="1:55" s="10" customFormat="1" x14ac:dyDescent="0.25">
      <c r="A168" s="16">
        <v>120</v>
      </c>
      <c r="B168" s="122"/>
      <c r="C168" s="32" t="s">
        <v>200</v>
      </c>
      <c r="D168" s="94"/>
      <c r="E168" s="95"/>
      <c r="F168" s="35"/>
      <c r="G168" s="35"/>
      <c r="H168" s="145">
        <v>6</v>
      </c>
      <c r="I168" s="19"/>
      <c r="J168" s="16">
        <v>1</v>
      </c>
      <c r="K168" s="127">
        <v>1</v>
      </c>
      <c r="L168" s="127"/>
      <c r="M168" s="27">
        <v>49.3</v>
      </c>
      <c r="N168" s="27">
        <v>49.3</v>
      </c>
      <c r="O168" s="27"/>
      <c r="P168" s="129"/>
      <c r="Q168" s="27">
        <v>49.3</v>
      </c>
      <c r="R168" s="126"/>
      <c r="S168" s="126"/>
      <c r="T168" s="19"/>
      <c r="U168" s="152"/>
      <c r="V168" s="130">
        <f t="shared" si="17"/>
        <v>4925070</v>
      </c>
      <c r="W168" s="130">
        <v>3189931.6</v>
      </c>
      <c r="X168" s="130">
        <f t="shared" si="20"/>
        <v>1735138.4</v>
      </c>
      <c r="Y168" s="171"/>
      <c r="Z168" s="17">
        <v>41873</v>
      </c>
      <c r="AA168" s="344">
        <v>0.96</v>
      </c>
      <c r="AB168" s="400">
        <f t="shared" si="16"/>
        <v>4925070</v>
      </c>
      <c r="AC168" s="17"/>
      <c r="AD168" s="17"/>
      <c r="AE168" s="17"/>
      <c r="AF168" s="17"/>
      <c r="AG168" s="17"/>
      <c r="AH168" s="17"/>
      <c r="AI168" s="17"/>
      <c r="AJ168" s="17"/>
      <c r="AK168" s="17"/>
      <c r="AL168" s="17"/>
      <c r="AM168" s="17"/>
      <c r="AN168" s="17"/>
      <c r="AO168" s="17"/>
      <c r="AP168" s="17"/>
      <c r="AQ168" s="17"/>
      <c r="AR168" s="17"/>
      <c r="AS168" s="17"/>
      <c r="AT168" s="17"/>
      <c r="AU168" s="17"/>
      <c r="AV168" s="17"/>
      <c r="AW168" s="17"/>
      <c r="AX168" s="17"/>
      <c r="AY168" s="17"/>
      <c r="AZ168" s="17"/>
      <c r="BA168" s="17"/>
      <c r="BB168" s="17"/>
      <c r="BC168" s="17"/>
    </row>
    <row r="169" spans="1:55" s="10" customFormat="1" x14ac:dyDescent="0.25">
      <c r="A169" s="16">
        <v>121</v>
      </c>
      <c r="B169" s="122"/>
      <c r="C169" s="32" t="s">
        <v>201</v>
      </c>
      <c r="D169" s="94"/>
      <c r="E169" s="95"/>
      <c r="F169" s="35"/>
      <c r="G169" s="35"/>
      <c r="H169" s="145">
        <v>4</v>
      </c>
      <c r="I169" s="19"/>
      <c r="J169" s="16">
        <v>1</v>
      </c>
      <c r="K169" s="127">
        <v>1</v>
      </c>
      <c r="L169" s="127"/>
      <c r="M169" s="27">
        <v>46.7</v>
      </c>
      <c r="N169" s="27">
        <v>46.7</v>
      </c>
      <c r="O169" s="27"/>
      <c r="P169" s="129"/>
      <c r="Q169" s="27">
        <v>46.7</v>
      </c>
      <c r="R169" s="126"/>
      <c r="S169" s="126"/>
      <c r="T169" s="19"/>
      <c r="U169" s="152"/>
      <c r="V169" s="130">
        <f t="shared" si="17"/>
        <v>4665330</v>
      </c>
      <c r="W169" s="130">
        <v>563175.1</v>
      </c>
      <c r="X169" s="130">
        <f t="shared" si="20"/>
        <v>4102154.9</v>
      </c>
      <c r="Y169" s="171"/>
      <c r="Z169" s="17">
        <v>41873</v>
      </c>
      <c r="AA169" s="344">
        <v>0.96</v>
      </c>
      <c r="AB169" s="400">
        <f t="shared" si="16"/>
        <v>4665330</v>
      </c>
      <c r="AC169" s="17"/>
      <c r="AD169" s="17"/>
      <c r="AE169" s="17"/>
      <c r="AF169" s="17"/>
      <c r="AG169" s="17"/>
      <c r="AH169" s="17"/>
      <c r="AI169" s="17"/>
      <c r="AJ169" s="17"/>
      <c r="AK169" s="17"/>
      <c r="AL169" s="17"/>
      <c r="AM169" s="17"/>
      <c r="AN169" s="17"/>
      <c r="AO169" s="17"/>
      <c r="AP169" s="17"/>
      <c r="AQ169" s="17"/>
      <c r="AR169" s="17"/>
      <c r="AS169" s="17"/>
      <c r="AT169" s="17"/>
      <c r="AU169" s="17"/>
      <c r="AV169" s="17"/>
      <c r="AW169" s="17"/>
      <c r="AX169" s="17"/>
      <c r="AY169" s="17"/>
      <c r="AZ169" s="17"/>
      <c r="BA169" s="17"/>
      <c r="BB169" s="17"/>
      <c r="BC169" s="17"/>
    </row>
    <row r="170" spans="1:55" s="10" customFormat="1" x14ac:dyDescent="0.25">
      <c r="A170" s="16">
        <v>122</v>
      </c>
      <c r="B170" s="122"/>
      <c r="C170" s="32" t="s">
        <v>202</v>
      </c>
      <c r="D170" s="94"/>
      <c r="E170" s="95"/>
      <c r="F170" s="35"/>
      <c r="G170" s="35"/>
      <c r="H170" s="145">
        <v>4</v>
      </c>
      <c r="I170" s="19"/>
      <c r="J170" s="16">
        <v>1</v>
      </c>
      <c r="K170" s="127">
        <v>1</v>
      </c>
      <c r="L170" s="127"/>
      <c r="M170" s="27">
        <v>61.3</v>
      </c>
      <c r="N170" s="27">
        <v>61.3</v>
      </c>
      <c r="O170" s="27"/>
      <c r="P170" s="129"/>
      <c r="Q170" s="27">
        <v>61.3</v>
      </c>
      <c r="R170" s="126"/>
      <c r="S170" s="126"/>
      <c r="T170" s="19"/>
      <c r="U170" s="152"/>
      <c r="V170" s="130">
        <f t="shared" si="17"/>
        <v>6123870</v>
      </c>
      <c r="W170" s="130">
        <v>4277249.18</v>
      </c>
      <c r="X170" s="130">
        <f t="shared" si="20"/>
        <v>1846620.8200000003</v>
      </c>
      <c r="Y170" s="171"/>
      <c r="Z170" s="17">
        <v>41873</v>
      </c>
      <c r="AA170" s="344">
        <v>0.96</v>
      </c>
      <c r="AB170" s="400">
        <f t="shared" si="16"/>
        <v>6123870</v>
      </c>
      <c r="AC170" s="17"/>
      <c r="AD170" s="17"/>
      <c r="AE170" s="17"/>
      <c r="AF170" s="17"/>
      <c r="AG170" s="17"/>
      <c r="AH170" s="17"/>
      <c r="AI170" s="17"/>
      <c r="AJ170" s="17"/>
      <c r="AK170" s="17"/>
      <c r="AL170" s="17"/>
      <c r="AM170" s="17"/>
      <c r="AN170" s="17"/>
      <c r="AO170" s="17"/>
      <c r="AP170" s="17"/>
      <c r="AQ170" s="17"/>
      <c r="AR170" s="17"/>
      <c r="AS170" s="17"/>
      <c r="AT170" s="17"/>
      <c r="AU170" s="17"/>
      <c r="AV170" s="17"/>
      <c r="AW170" s="17"/>
      <c r="AX170" s="17"/>
      <c r="AY170" s="17"/>
      <c r="AZ170" s="17"/>
      <c r="BA170" s="17"/>
      <c r="BB170" s="17"/>
      <c r="BC170" s="17"/>
    </row>
    <row r="171" spans="1:55" s="362" customFormat="1" ht="36" customHeight="1" x14ac:dyDescent="0.25">
      <c r="A171" s="383"/>
      <c r="B171" s="212">
        <v>8</v>
      </c>
      <c r="C171" s="358" t="s">
        <v>66</v>
      </c>
      <c r="D171" s="359">
        <v>55</v>
      </c>
      <c r="E171" s="360">
        <v>42398</v>
      </c>
      <c r="F171" s="222">
        <v>46022</v>
      </c>
      <c r="G171" s="361">
        <v>45657</v>
      </c>
      <c r="H171" s="223">
        <f>H173+H172+H174</f>
        <v>10</v>
      </c>
      <c r="I171" s="224">
        <f>M171</f>
        <v>98.1</v>
      </c>
      <c r="J171" s="225">
        <f>J172+J173+J174</f>
        <v>3</v>
      </c>
      <c r="K171" s="226">
        <f>K172+K173</f>
        <v>2</v>
      </c>
      <c r="L171" s="226">
        <f>L174</f>
        <v>1</v>
      </c>
      <c r="M171" s="224">
        <f>M172+M173+M174</f>
        <v>98.1</v>
      </c>
      <c r="N171" s="227">
        <f>N173+N172</f>
        <v>64.5</v>
      </c>
      <c r="O171" s="227">
        <f>O174</f>
        <v>33.6</v>
      </c>
      <c r="P171" s="228"/>
      <c r="Q171" s="224">
        <f>Q172+Q173+Q174</f>
        <v>98.1</v>
      </c>
      <c r="R171" s="227"/>
      <c r="S171" s="227"/>
      <c r="T171" s="224"/>
      <c r="U171" s="231"/>
      <c r="V171" s="214">
        <f t="shared" si="17"/>
        <v>9800190</v>
      </c>
      <c r="W171" s="214">
        <f>W172+W173+W174</f>
        <v>6757228.9600000009</v>
      </c>
      <c r="X171" s="214">
        <f>X172+X173+X174</f>
        <v>3042961.04</v>
      </c>
      <c r="Y171" s="232"/>
      <c r="Z171" s="256">
        <v>41873</v>
      </c>
      <c r="AA171" s="347">
        <v>0.96</v>
      </c>
      <c r="AB171" s="400">
        <f t="shared" si="16"/>
        <v>9800190</v>
      </c>
    </row>
    <row r="172" spans="1:55" s="10" customFormat="1" x14ac:dyDescent="0.25">
      <c r="A172" s="16">
        <v>123</v>
      </c>
      <c r="B172" s="122"/>
      <c r="C172" s="32" t="s">
        <v>203</v>
      </c>
      <c r="D172" s="96"/>
      <c r="E172" s="97"/>
      <c r="F172" s="35"/>
      <c r="G172" s="30"/>
      <c r="H172" s="145">
        <v>3</v>
      </c>
      <c r="I172" s="19"/>
      <c r="J172" s="16">
        <v>1</v>
      </c>
      <c r="K172" s="127">
        <v>1</v>
      </c>
      <c r="L172" s="193"/>
      <c r="M172" s="19">
        <v>31.5</v>
      </c>
      <c r="N172" s="126">
        <v>31.5</v>
      </c>
      <c r="O172" s="20"/>
      <c r="P172" s="129"/>
      <c r="Q172" s="27">
        <v>31.5</v>
      </c>
      <c r="R172" s="126"/>
      <c r="S172" s="126"/>
      <c r="T172" s="19"/>
      <c r="U172" s="152"/>
      <c r="V172" s="130">
        <f t="shared" si="17"/>
        <v>3146850</v>
      </c>
      <c r="W172" s="130">
        <v>2264764.3199999998</v>
      </c>
      <c r="X172" s="130">
        <f>V172-W172</f>
        <v>882085.68000000017</v>
      </c>
      <c r="Y172" s="171"/>
      <c r="Z172" s="17">
        <v>41873</v>
      </c>
      <c r="AA172" s="344">
        <v>0.96</v>
      </c>
      <c r="AB172" s="400">
        <f t="shared" si="16"/>
        <v>3146850</v>
      </c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  <c r="AS172" s="17"/>
      <c r="AT172" s="17"/>
      <c r="AU172" s="17"/>
      <c r="AV172" s="17"/>
      <c r="AW172" s="17"/>
      <c r="AX172" s="17"/>
      <c r="AY172" s="17"/>
      <c r="AZ172" s="17"/>
      <c r="BA172" s="17"/>
      <c r="BB172" s="17"/>
      <c r="BC172" s="17"/>
    </row>
    <row r="173" spans="1:55" s="10" customFormat="1" x14ac:dyDescent="0.25">
      <c r="A173" s="16">
        <v>124</v>
      </c>
      <c r="B173" s="122"/>
      <c r="C173" s="32" t="s">
        <v>204</v>
      </c>
      <c r="D173" s="96"/>
      <c r="E173" s="97"/>
      <c r="F173" s="35"/>
      <c r="G173" s="30"/>
      <c r="H173" s="145">
        <v>4</v>
      </c>
      <c r="I173" s="19"/>
      <c r="J173" s="16">
        <v>1</v>
      </c>
      <c r="K173" s="127">
        <v>1</v>
      </c>
      <c r="L173" s="127"/>
      <c r="M173" s="27">
        <v>33</v>
      </c>
      <c r="N173" s="126">
        <v>33</v>
      </c>
      <c r="O173" s="27"/>
      <c r="P173" s="129"/>
      <c r="Q173" s="27">
        <v>33</v>
      </c>
      <c r="R173" s="126"/>
      <c r="S173" s="126"/>
      <c r="T173" s="19"/>
      <c r="U173" s="152"/>
      <c r="V173" s="130">
        <f t="shared" si="17"/>
        <v>3296700</v>
      </c>
      <c r="W173" s="130">
        <v>2100256.9900000002</v>
      </c>
      <c r="X173" s="130">
        <f>V173-W173</f>
        <v>1196443.0099999998</v>
      </c>
      <c r="Y173" s="171"/>
      <c r="Z173" s="17">
        <v>41873</v>
      </c>
      <c r="AA173" s="344">
        <v>0.96</v>
      </c>
      <c r="AB173" s="400">
        <f t="shared" si="16"/>
        <v>3296700</v>
      </c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  <c r="AP173" s="17"/>
      <c r="AQ173" s="17"/>
      <c r="AR173" s="17"/>
      <c r="AS173" s="17"/>
      <c r="AT173" s="17"/>
      <c r="AU173" s="17"/>
      <c r="AV173" s="17"/>
      <c r="AW173" s="17"/>
      <c r="AX173" s="17"/>
      <c r="AY173" s="17"/>
      <c r="AZ173" s="17"/>
      <c r="BA173" s="17"/>
      <c r="BB173" s="17"/>
      <c r="BC173" s="17"/>
    </row>
    <row r="174" spans="1:55" s="10" customFormat="1" x14ac:dyDescent="0.25">
      <c r="A174" s="16">
        <v>125</v>
      </c>
      <c r="B174" s="122"/>
      <c r="C174" s="32" t="s">
        <v>205</v>
      </c>
      <c r="D174" s="96"/>
      <c r="E174" s="97"/>
      <c r="F174" s="35"/>
      <c r="G174" s="30"/>
      <c r="H174" s="145">
        <v>3</v>
      </c>
      <c r="I174" s="19"/>
      <c r="J174" s="16">
        <v>1</v>
      </c>
      <c r="K174" s="127"/>
      <c r="L174" s="127">
        <v>1</v>
      </c>
      <c r="M174" s="27">
        <v>33.6</v>
      </c>
      <c r="N174" s="126"/>
      <c r="O174" s="27">
        <v>33.6</v>
      </c>
      <c r="P174" s="129"/>
      <c r="Q174" s="27">
        <v>33.6</v>
      </c>
      <c r="R174" s="126"/>
      <c r="S174" s="126"/>
      <c r="T174" s="19"/>
      <c r="U174" s="152"/>
      <c r="V174" s="130">
        <f t="shared" si="17"/>
        <v>3356640</v>
      </c>
      <c r="W174" s="130">
        <v>2392207.65</v>
      </c>
      <c r="X174" s="130">
        <f>V174-W174</f>
        <v>964432.35000000009</v>
      </c>
      <c r="Y174" s="171"/>
      <c r="Z174" s="17">
        <v>41873</v>
      </c>
      <c r="AA174" s="344">
        <v>0.96</v>
      </c>
      <c r="AB174" s="400">
        <f t="shared" si="16"/>
        <v>3356640</v>
      </c>
      <c r="AC174" s="17"/>
      <c r="AD174" s="17"/>
      <c r="AE174" s="17"/>
      <c r="AF174" s="17"/>
      <c r="AG174" s="17"/>
      <c r="AH174" s="17"/>
      <c r="AI174" s="17"/>
      <c r="AJ174" s="17"/>
      <c r="AK174" s="17"/>
      <c r="AL174" s="17"/>
      <c r="AM174" s="17"/>
      <c r="AN174" s="17"/>
      <c r="AO174" s="17"/>
      <c r="AP174" s="17"/>
      <c r="AQ174" s="17"/>
      <c r="AR174" s="17"/>
      <c r="AS174" s="17"/>
      <c r="AT174" s="17"/>
      <c r="AU174" s="17"/>
      <c r="AV174" s="17"/>
      <c r="AW174" s="17"/>
      <c r="AX174" s="17"/>
      <c r="AY174" s="17"/>
      <c r="AZ174" s="17"/>
      <c r="BA174" s="17"/>
      <c r="BB174" s="17"/>
      <c r="BC174" s="17"/>
    </row>
    <row r="175" spans="1:55" s="215" customFormat="1" ht="37.5" customHeight="1" x14ac:dyDescent="0.25">
      <c r="A175" s="383"/>
      <c r="B175" s="212">
        <v>9</v>
      </c>
      <c r="C175" s="213" t="s">
        <v>67</v>
      </c>
      <c r="D175" s="359">
        <v>55</v>
      </c>
      <c r="E175" s="360">
        <v>42398</v>
      </c>
      <c r="F175" s="222">
        <v>46022</v>
      </c>
      <c r="G175" s="361">
        <v>45657</v>
      </c>
      <c r="H175" s="223">
        <f>H176+H177+H178+H179</f>
        <v>10</v>
      </c>
      <c r="I175" s="250">
        <f>M175</f>
        <v>200.89999999999998</v>
      </c>
      <c r="J175" s="225">
        <f>J176+J177+J178+J179</f>
        <v>4</v>
      </c>
      <c r="K175" s="226"/>
      <c r="L175" s="226">
        <f>L176+L177+L178+L179</f>
        <v>4</v>
      </c>
      <c r="M175" s="250">
        <f>M176+M177+M178+M179</f>
        <v>200.89999999999998</v>
      </c>
      <c r="N175" s="227"/>
      <c r="O175" s="227">
        <f>O176+O177+O178+O179</f>
        <v>200.89999999999998</v>
      </c>
      <c r="P175" s="228"/>
      <c r="Q175" s="250">
        <f>Q176+Q177+Q178+Q179</f>
        <v>200.89999999999998</v>
      </c>
      <c r="R175" s="227"/>
      <c r="S175" s="227"/>
      <c r="T175" s="224"/>
      <c r="U175" s="231"/>
      <c r="V175" s="214">
        <f>V176+V177+V178+V179</f>
        <v>20069910</v>
      </c>
      <c r="W175" s="214">
        <f>W176+W177+W178+W179</f>
        <v>6210474.5599999996</v>
      </c>
      <c r="X175" s="214">
        <f>X176+X177+X178+X179</f>
        <v>13859435.440000001</v>
      </c>
      <c r="Y175" s="232"/>
      <c r="Z175" s="256">
        <v>41873</v>
      </c>
      <c r="AA175" s="347">
        <v>0.96</v>
      </c>
      <c r="AB175" s="400">
        <f t="shared" si="16"/>
        <v>20069910</v>
      </c>
    </row>
    <row r="176" spans="1:55" s="10" customFormat="1" ht="21" customHeight="1" x14ac:dyDescent="0.25">
      <c r="A176" s="16">
        <v>126</v>
      </c>
      <c r="B176" s="122"/>
      <c r="C176" s="32" t="s">
        <v>206</v>
      </c>
      <c r="D176" s="98"/>
      <c r="E176" s="97"/>
      <c r="F176" s="35"/>
      <c r="G176" s="30"/>
      <c r="H176" s="145">
        <v>2</v>
      </c>
      <c r="I176" s="27"/>
      <c r="J176" s="16">
        <v>1</v>
      </c>
      <c r="K176" s="127"/>
      <c r="L176" s="127">
        <v>1</v>
      </c>
      <c r="M176" s="27">
        <v>45.1</v>
      </c>
      <c r="N176" s="126"/>
      <c r="O176" s="27">
        <v>45.1</v>
      </c>
      <c r="P176" s="129"/>
      <c r="Q176" s="27">
        <v>45.1</v>
      </c>
      <c r="R176" s="126"/>
      <c r="S176" s="126"/>
      <c r="T176" s="19"/>
      <c r="U176" s="152"/>
      <c r="V176" s="130">
        <f t="shared" si="17"/>
        <v>4505490</v>
      </c>
      <c r="W176" s="130">
        <v>543880.02</v>
      </c>
      <c r="X176" s="130">
        <f>V176-W176</f>
        <v>3961609.98</v>
      </c>
      <c r="Y176" s="171"/>
      <c r="Z176" s="17">
        <v>41873</v>
      </c>
      <c r="AA176" s="344">
        <v>0.96</v>
      </c>
      <c r="AB176" s="400">
        <f t="shared" si="16"/>
        <v>4505490</v>
      </c>
      <c r="AC176" s="17"/>
      <c r="AD176" s="17"/>
      <c r="AE176" s="17"/>
      <c r="AF176" s="17"/>
      <c r="AG176" s="17"/>
      <c r="AH176" s="17"/>
      <c r="AI176" s="17"/>
      <c r="AJ176" s="17"/>
      <c r="AK176" s="17"/>
      <c r="AL176" s="17"/>
      <c r="AM176" s="17"/>
      <c r="AN176" s="17"/>
      <c r="AO176" s="17"/>
      <c r="AP176" s="17"/>
      <c r="AQ176" s="17"/>
      <c r="AR176" s="17"/>
      <c r="AS176" s="17"/>
      <c r="AT176" s="17"/>
      <c r="AU176" s="17"/>
      <c r="AV176" s="17"/>
      <c r="AW176" s="17"/>
      <c r="AX176" s="17"/>
      <c r="AY176" s="17"/>
      <c r="AZ176" s="17"/>
      <c r="BA176" s="17"/>
      <c r="BB176" s="17"/>
      <c r="BC176" s="17"/>
    </row>
    <row r="177" spans="1:55" s="10" customFormat="1" ht="21" customHeight="1" x14ac:dyDescent="0.25">
      <c r="A177" s="16">
        <v>127</v>
      </c>
      <c r="B177" s="122"/>
      <c r="C177" s="32" t="s">
        <v>207</v>
      </c>
      <c r="D177" s="98"/>
      <c r="E177" s="97"/>
      <c r="F177" s="35"/>
      <c r="G177" s="30"/>
      <c r="H177" s="145">
        <v>1</v>
      </c>
      <c r="I177" s="27"/>
      <c r="J177" s="16">
        <v>1</v>
      </c>
      <c r="K177" s="127"/>
      <c r="L177" s="127">
        <v>1</v>
      </c>
      <c r="M177" s="27">
        <v>46</v>
      </c>
      <c r="N177" s="126"/>
      <c r="O177" s="27">
        <v>46</v>
      </c>
      <c r="P177" s="129"/>
      <c r="Q177" s="27">
        <v>46</v>
      </c>
      <c r="R177" s="126"/>
      <c r="S177" s="126"/>
      <c r="T177" s="19"/>
      <c r="U177" s="152"/>
      <c r="V177" s="130">
        <f t="shared" si="17"/>
        <v>4595400</v>
      </c>
      <c r="W177" s="130">
        <v>554733.5</v>
      </c>
      <c r="X177" s="130">
        <f>V177-W177</f>
        <v>4040666.5</v>
      </c>
      <c r="Y177" s="171"/>
      <c r="Z177" s="17">
        <v>41873</v>
      </c>
      <c r="AA177" s="344">
        <v>0.96</v>
      </c>
      <c r="AB177" s="400">
        <f t="shared" si="16"/>
        <v>4595400</v>
      </c>
      <c r="AC177" s="17"/>
      <c r="AD177" s="17"/>
      <c r="AE177" s="17"/>
      <c r="AF177" s="17"/>
      <c r="AG177" s="17"/>
      <c r="AH177" s="17"/>
      <c r="AI177" s="17"/>
      <c r="AJ177" s="17"/>
      <c r="AK177" s="17"/>
      <c r="AL177" s="17"/>
      <c r="AM177" s="17"/>
      <c r="AN177" s="17"/>
      <c r="AO177" s="17"/>
      <c r="AP177" s="17"/>
      <c r="AQ177" s="17"/>
      <c r="AR177" s="17"/>
      <c r="AS177" s="17"/>
      <c r="AT177" s="17"/>
      <c r="AU177" s="17"/>
      <c r="AV177" s="17"/>
      <c r="AW177" s="17"/>
      <c r="AX177" s="17"/>
      <c r="AY177" s="17"/>
      <c r="AZ177" s="17"/>
      <c r="BA177" s="17"/>
      <c r="BB177" s="17"/>
      <c r="BC177" s="17"/>
    </row>
    <row r="178" spans="1:55" s="10" customFormat="1" ht="21" customHeight="1" x14ac:dyDescent="0.25">
      <c r="A178" s="16">
        <v>128</v>
      </c>
      <c r="B178" s="122"/>
      <c r="C178" s="32" t="s">
        <v>208</v>
      </c>
      <c r="D178" s="98"/>
      <c r="E178" s="97"/>
      <c r="F178" s="35"/>
      <c r="G178" s="30"/>
      <c r="H178" s="145">
        <v>2</v>
      </c>
      <c r="I178" s="27"/>
      <c r="J178" s="16">
        <v>1</v>
      </c>
      <c r="K178" s="127"/>
      <c r="L178" s="127">
        <v>1</v>
      </c>
      <c r="M178" s="27">
        <v>63.3</v>
      </c>
      <c r="N178" s="126"/>
      <c r="O178" s="27">
        <v>63.3</v>
      </c>
      <c r="P178" s="129"/>
      <c r="Q178" s="27">
        <v>63.3</v>
      </c>
      <c r="R178" s="126"/>
      <c r="S178" s="126"/>
      <c r="T178" s="19"/>
      <c r="U178" s="152"/>
      <c r="V178" s="130">
        <f t="shared" si="17"/>
        <v>6323670</v>
      </c>
      <c r="W178" s="130">
        <v>4551097.82</v>
      </c>
      <c r="X178" s="130">
        <f>V178-W178</f>
        <v>1772572.1799999997</v>
      </c>
      <c r="Y178" s="171"/>
      <c r="Z178" s="17">
        <v>41873</v>
      </c>
      <c r="AA178" s="344">
        <v>0.96</v>
      </c>
      <c r="AB178" s="400">
        <f t="shared" si="16"/>
        <v>6323670</v>
      </c>
      <c r="AC178" s="17"/>
      <c r="AD178" s="17"/>
      <c r="AE178" s="17"/>
      <c r="AF178" s="17"/>
      <c r="AG178" s="17"/>
      <c r="AH178" s="17"/>
      <c r="AI178" s="17"/>
      <c r="AJ178" s="17"/>
      <c r="AK178" s="17"/>
      <c r="AL178" s="17"/>
      <c r="AM178" s="17"/>
      <c r="AN178" s="17"/>
      <c r="AO178" s="17"/>
      <c r="AP178" s="17"/>
      <c r="AQ178" s="17"/>
      <c r="AR178" s="17"/>
      <c r="AS178" s="17"/>
      <c r="AT178" s="17"/>
      <c r="AU178" s="17"/>
      <c r="AV178" s="17"/>
      <c r="AW178" s="17"/>
      <c r="AX178" s="17"/>
      <c r="AY178" s="17"/>
      <c r="AZ178" s="17"/>
      <c r="BA178" s="17"/>
      <c r="BB178" s="17"/>
      <c r="BC178" s="17"/>
    </row>
    <row r="179" spans="1:55" s="10" customFormat="1" ht="21" customHeight="1" x14ac:dyDescent="0.25">
      <c r="A179" s="16">
        <v>129</v>
      </c>
      <c r="B179" s="122"/>
      <c r="C179" s="32" t="s">
        <v>209</v>
      </c>
      <c r="D179" s="98"/>
      <c r="E179" s="97"/>
      <c r="F179" s="35"/>
      <c r="G179" s="30"/>
      <c r="H179" s="145">
        <v>5</v>
      </c>
      <c r="I179" s="27"/>
      <c r="J179" s="16">
        <v>1</v>
      </c>
      <c r="K179" s="127"/>
      <c r="L179" s="127">
        <v>1</v>
      </c>
      <c r="M179" s="27">
        <v>46.5</v>
      </c>
      <c r="N179" s="126"/>
      <c r="O179" s="27">
        <v>46.5</v>
      </c>
      <c r="P179" s="129"/>
      <c r="Q179" s="27">
        <v>46.5</v>
      </c>
      <c r="R179" s="126"/>
      <c r="S179" s="126"/>
      <c r="T179" s="19"/>
      <c r="U179" s="152"/>
      <c r="V179" s="130">
        <f t="shared" si="17"/>
        <v>4645350</v>
      </c>
      <c r="W179" s="130">
        <v>560763.22</v>
      </c>
      <c r="X179" s="130">
        <f>V179-W179</f>
        <v>4084586.7800000003</v>
      </c>
      <c r="Y179" s="171"/>
      <c r="Z179" s="17">
        <v>41873</v>
      </c>
      <c r="AA179" s="344">
        <v>0.96</v>
      </c>
      <c r="AB179" s="400">
        <f t="shared" si="16"/>
        <v>4645350</v>
      </c>
      <c r="AC179" s="17"/>
      <c r="AD179" s="17"/>
      <c r="AE179" s="17"/>
      <c r="AF179" s="17"/>
      <c r="AG179" s="17"/>
      <c r="AH179" s="17"/>
      <c r="AI179" s="17"/>
      <c r="AJ179" s="17"/>
      <c r="AK179" s="17"/>
      <c r="AL179" s="17"/>
      <c r="AM179" s="17"/>
      <c r="AN179" s="17"/>
      <c r="AO179" s="17"/>
      <c r="AP179" s="17"/>
      <c r="AQ179" s="17"/>
      <c r="AR179" s="17"/>
      <c r="AS179" s="17"/>
      <c r="AT179" s="17"/>
      <c r="AU179" s="17"/>
      <c r="AV179" s="17"/>
      <c r="AW179" s="17"/>
      <c r="AX179" s="17"/>
      <c r="AY179" s="17"/>
      <c r="AZ179" s="17"/>
      <c r="BA179" s="17"/>
      <c r="BB179" s="17"/>
      <c r="BC179" s="17"/>
    </row>
    <row r="180" spans="1:55" s="215" customFormat="1" ht="37.5" customHeight="1" x14ac:dyDescent="0.25">
      <c r="A180" s="383"/>
      <c r="B180" s="212">
        <v>10</v>
      </c>
      <c r="C180" s="213" t="s">
        <v>68</v>
      </c>
      <c r="D180" s="359">
        <v>55</v>
      </c>
      <c r="E180" s="360">
        <v>42398</v>
      </c>
      <c r="F180" s="222">
        <v>46022</v>
      </c>
      <c r="G180" s="361">
        <v>45657</v>
      </c>
      <c r="H180" s="223">
        <f>H181+H182+H183+H184+H185+H186+H187+H188+H189</f>
        <v>22</v>
      </c>
      <c r="I180" s="250">
        <v>392.2</v>
      </c>
      <c r="J180" s="225">
        <f>J181+J182+J183+J184+J185+J186+J187+J188+J189</f>
        <v>9</v>
      </c>
      <c r="K180" s="226">
        <f>K181</f>
        <v>1</v>
      </c>
      <c r="L180" s="226">
        <f>L182+L183+L184+L185+L186+L187+L188+L189</f>
        <v>8</v>
      </c>
      <c r="M180" s="250">
        <f>M181+M182+M183+M184+M185+M186+M187+M188+M189</f>
        <v>392.20000000000005</v>
      </c>
      <c r="N180" s="227">
        <f>N181</f>
        <v>37.799999999999997</v>
      </c>
      <c r="O180" s="227">
        <f>O182+O183+O184+O185+O186+O187+O188+O189</f>
        <v>354.40000000000003</v>
      </c>
      <c r="P180" s="228"/>
      <c r="Q180" s="250">
        <f>Q181+Q183+Q182+Q184+Q185+Q186+Q187+Q188+Q189</f>
        <v>392.20000000000005</v>
      </c>
      <c r="R180" s="227"/>
      <c r="S180" s="227"/>
      <c r="T180" s="224"/>
      <c r="U180" s="231"/>
      <c r="V180" s="214">
        <f>SUM(V181:V189)</f>
        <v>39180780</v>
      </c>
      <c r="W180" s="214">
        <f>SUM(W181:W189)</f>
        <v>14526854.549999999</v>
      </c>
      <c r="X180" s="214">
        <f>SUM(X181:X189)</f>
        <v>24653925.449999999</v>
      </c>
      <c r="Y180" s="232"/>
      <c r="Z180" s="256">
        <v>41873</v>
      </c>
      <c r="AA180" s="347">
        <v>0.96</v>
      </c>
      <c r="AB180" s="400">
        <f t="shared" si="16"/>
        <v>39180780</v>
      </c>
    </row>
    <row r="181" spans="1:55" s="10" customFormat="1" x14ac:dyDescent="0.25">
      <c r="A181" s="16">
        <v>130</v>
      </c>
      <c r="B181" s="122"/>
      <c r="C181" s="32" t="s">
        <v>210</v>
      </c>
      <c r="D181" s="98"/>
      <c r="E181" s="97"/>
      <c r="F181" s="35"/>
      <c r="G181" s="30"/>
      <c r="H181" s="145">
        <v>1</v>
      </c>
      <c r="I181" s="27"/>
      <c r="J181" s="16">
        <v>1</v>
      </c>
      <c r="K181" s="127">
        <v>1</v>
      </c>
      <c r="L181" s="127"/>
      <c r="M181" s="27">
        <v>37.799999999999997</v>
      </c>
      <c r="N181" s="126">
        <v>37.799999999999997</v>
      </c>
      <c r="O181" s="27"/>
      <c r="P181" s="129"/>
      <c r="Q181" s="27">
        <v>37.799999999999997</v>
      </c>
      <c r="R181" s="126"/>
      <c r="S181" s="126"/>
      <c r="T181" s="19"/>
      <c r="U181" s="152"/>
      <c r="V181" s="130">
        <f t="shared" si="17"/>
        <v>3776219.9999999995</v>
      </c>
      <c r="W181" s="130">
        <v>1132866</v>
      </c>
      <c r="X181" s="130">
        <f t="shared" ref="X181:X189" si="21">V181-W181</f>
        <v>2643353.9999999995</v>
      </c>
      <c r="Y181" s="171"/>
      <c r="Z181" s="17">
        <v>41873</v>
      </c>
      <c r="AA181" s="344">
        <v>0.96</v>
      </c>
      <c r="AB181" s="400">
        <f t="shared" si="16"/>
        <v>3776219.9999999995</v>
      </c>
      <c r="AC181" s="17"/>
      <c r="AD181" s="17"/>
      <c r="AE181" s="17"/>
      <c r="AF181" s="17"/>
      <c r="AG181" s="17"/>
      <c r="AH181" s="17"/>
      <c r="AI181" s="17"/>
      <c r="AJ181" s="17"/>
      <c r="AK181" s="17"/>
      <c r="AL181" s="17"/>
      <c r="AM181" s="17"/>
      <c r="AN181" s="17"/>
      <c r="AO181" s="17"/>
      <c r="AP181" s="17"/>
      <c r="AQ181" s="17"/>
      <c r="AR181" s="17"/>
      <c r="AS181" s="17"/>
      <c r="AT181" s="17"/>
      <c r="AU181" s="17"/>
      <c r="AV181" s="17"/>
      <c r="AW181" s="17"/>
      <c r="AX181" s="17"/>
      <c r="AY181" s="17"/>
      <c r="AZ181" s="17"/>
      <c r="BA181" s="17"/>
      <c r="BB181" s="17"/>
      <c r="BC181" s="17"/>
    </row>
    <row r="182" spans="1:55" s="10" customFormat="1" x14ac:dyDescent="0.25">
      <c r="A182" s="16">
        <v>131</v>
      </c>
      <c r="B182" s="122"/>
      <c r="C182" s="32" t="s">
        <v>211</v>
      </c>
      <c r="D182" s="98"/>
      <c r="E182" s="97"/>
      <c r="F182" s="35"/>
      <c r="G182" s="30"/>
      <c r="H182" s="145">
        <v>1</v>
      </c>
      <c r="I182" s="27"/>
      <c r="J182" s="16">
        <v>1</v>
      </c>
      <c r="K182" s="127"/>
      <c r="L182" s="127">
        <v>1</v>
      </c>
      <c r="M182" s="27">
        <v>44.9</v>
      </c>
      <c r="N182" s="126"/>
      <c r="O182" s="27">
        <v>44.9</v>
      </c>
      <c r="P182" s="129"/>
      <c r="Q182" s="27">
        <v>44.9</v>
      </c>
      <c r="R182" s="126"/>
      <c r="S182" s="126"/>
      <c r="T182" s="19"/>
      <c r="U182" s="152"/>
      <c r="V182" s="130">
        <f t="shared" si="17"/>
        <v>4485510</v>
      </c>
      <c r="W182" s="130">
        <v>1345653</v>
      </c>
      <c r="X182" s="130">
        <f t="shared" si="21"/>
        <v>3139857</v>
      </c>
      <c r="Y182" s="171"/>
      <c r="Z182" s="17">
        <v>41873</v>
      </c>
      <c r="AA182" s="344">
        <v>0.96</v>
      </c>
      <c r="AB182" s="400">
        <f t="shared" si="16"/>
        <v>4485510</v>
      </c>
      <c r="AC182" s="17"/>
      <c r="AD182" s="17"/>
      <c r="AE182" s="17"/>
      <c r="AF182" s="17"/>
      <c r="AG182" s="17"/>
      <c r="AH182" s="17"/>
      <c r="AI182" s="17"/>
      <c r="AJ182" s="17"/>
      <c r="AK182" s="17"/>
      <c r="AL182" s="17"/>
      <c r="AM182" s="17"/>
      <c r="AN182" s="17"/>
      <c r="AO182" s="17"/>
      <c r="AP182" s="17"/>
      <c r="AQ182" s="17"/>
      <c r="AR182" s="17"/>
      <c r="AS182" s="17"/>
      <c r="AT182" s="17"/>
      <c r="AU182" s="17"/>
      <c r="AV182" s="17"/>
      <c r="AW182" s="17"/>
      <c r="AX182" s="17"/>
      <c r="AY182" s="17"/>
      <c r="AZ182" s="17"/>
      <c r="BA182" s="17"/>
      <c r="BB182" s="17"/>
      <c r="BC182" s="17"/>
    </row>
    <row r="183" spans="1:55" s="10" customFormat="1" x14ac:dyDescent="0.25">
      <c r="A183" s="16">
        <v>132</v>
      </c>
      <c r="B183" s="122"/>
      <c r="C183" s="32" t="s">
        <v>212</v>
      </c>
      <c r="D183" s="98"/>
      <c r="E183" s="97"/>
      <c r="F183" s="35"/>
      <c r="G183" s="30"/>
      <c r="H183" s="145">
        <v>3</v>
      </c>
      <c r="I183" s="27"/>
      <c r="J183" s="16">
        <v>1</v>
      </c>
      <c r="K183" s="127"/>
      <c r="L183" s="127">
        <v>1</v>
      </c>
      <c r="M183" s="27">
        <v>44.4</v>
      </c>
      <c r="N183" s="126"/>
      <c r="O183" s="27">
        <v>44.4</v>
      </c>
      <c r="P183" s="129"/>
      <c r="Q183" s="27">
        <v>44.4</v>
      </c>
      <c r="R183" s="126"/>
      <c r="S183" s="126"/>
      <c r="T183" s="19"/>
      <c r="U183" s="152"/>
      <c r="V183" s="130">
        <f t="shared" si="17"/>
        <v>4435560</v>
      </c>
      <c r="W183" s="130">
        <v>3191805</v>
      </c>
      <c r="X183" s="130">
        <f t="shared" si="21"/>
        <v>1243755</v>
      </c>
      <c r="Y183" s="171"/>
      <c r="Z183" s="17">
        <v>41873</v>
      </c>
      <c r="AA183" s="344">
        <v>0.96</v>
      </c>
      <c r="AB183" s="400">
        <f t="shared" si="16"/>
        <v>4435560</v>
      </c>
      <c r="AC183" s="17"/>
      <c r="AD183" s="17"/>
      <c r="AE183" s="17"/>
      <c r="AF183" s="17"/>
      <c r="AG183" s="17"/>
      <c r="AH183" s="17"/>
      <c r="AI183" s="17"/>
      <c r="AJ183" s="17"/>
      <c r="AK183" s="17"/>
      <c r="AL183" s="17"/>
      <c r="AM183" s="17"/>
      <c r="AN183" s="17"/>
      <c r="AO183" s="17"/>
      <c r="AP183" s="17"/>
      <c r="AQ183" s="17"/>
      <c r="AR183" s="17"/>
      <c r="AS183" s="17"/>
      <c r="AT183" s="17"/>
      <c r="AU183" s="17"/>
      <c r="AV183" s="17"/>
      <c r="AW183" s="17"/>
      <c r="AX183" s="17"/>
      <c r="AY183" s="17"/>
      <c r="AZ183" s="17"/>
      <c r="BA183" s="17"/>
      <c r="BB183" s="17"/>
      <c r="BC183" s="17"/>
    </row>
    <row r="184" spans="1:55" s="10" customFormat="1" x14ac:dyDescent="0.25">
      <c r="A184" s="16">
        <v>133</v>
      </c>
      <c r="B184" s="122"/>
      <c r="C184" s="32" t="s">
        <v>213</v>
      </c>
      <c r="D184" s="98"/>
      <c r="E184" s="97"/>
      <c r="F184" s="35"/>
      <c r="G184" s="30"/>
      <c r="H184" s="145">
        <v>2</v>
      </c>
      <c r="I184" s="27"/>
      <c r="J184" s="16">
        <v>1</v>
      </c>
      <c r="K184" s="127"/>
      <c r="L184" s="127">
        <v>1</v>
      </c>
      <c r="M184" s="27">
        <v>44.7</v>
      </c>
      <c r="N184" s="126"/>
      <c r="O184" s="27">
        <v>44.7</v>
      </c>
      <c r="P184" s="129"/>
      <c r="Q184" s="27">
        <v>44.7</v>
      </c>
      <c r="R184" s="126"/>
      <c r="S184" s="126"/>
      <c r="T184" s="19"/>
      <c r="U184" s="152"/>
      <c r="V184" s="130">
        <f t="shared" si="17"/>
        <v>4465530</v>
      </c>
      <c r="W184" s="130">
        <v>3076820.1</v>
      </c>
      <c r="X184" s="130">
        <f t="shared" si="21"/>
        <v>1388709.9</v>
      </c>
      <c r="Y184" s="171"/>
      <c r="Z184" s="17">
        <v>41873</v>
      </c>
      <c r="AA184" s="344">
        <v>0.96</v>
      </c>
      <c r="AB184" s="400">
        <f t="shared" si="16"/>
        <v>4465530</v>
      </c>
      <c r="AC184" s="17"/>
      <c r="AD184" s="17"/>
      <c r="AE184" s="17"/>
      <c r="AF184" s="17"/>
      <c r="AG184" s="17"/>
      <c r="AH184" s="17"/>
      <c r="AI184" s="17"/>
      <c r="AJ184" s="17"/>
      <c r="AK184" s="17"/>
      <c r="AL184" s="17"/>
      <c r="AM184" s="17"/>
      <c r="AN184" s="17"/>
      <c r="AO184" s="17"/>
      <c r="AP184" s="17"/>
      <c r="AQ184" s="17"/>
      <c r="AR184" s="17"/>
      <c r="AS184" s="17"/>
      <c r="AT184" s="17"/>
      <c r="AU184" s="17"/>
      <c r="AV184" s="17"/>
      <c r="AW184" s="17"/>
      <c r="AX184" s="17"/>
      <c r="AY184" s="17"/>
      <c r="AZ184" s="17"/>
      <c r="BA184" s="17"/>
      <c r="BB184" s="17"/>
      <c r="BC184" s="17"/>
    </row>
    <row r="185" spans="1:55" s="10" customFormat="1" x14ac:dyDescent="0.25">
      <c r="A185" s="16">
        <v>134</v>
      </c>
      <c r="B185" s="122"/>
      <c r="C185" s="32" t="s">
        <v>214</v>
      </c>
      <c r="D185" s="98"/>
      <c r="E185" s="97"/>
      <c r="F185" s="35"/>
      <c r="G185" s="30"/>
      <c r="H185" s="145">
        <v>2</v>
      </c>
      <c r="I185" s="27"/>
      <c r="J185" s="16">
        <v>1</v>
      </c>
      <c r="K185" s="127"/>
      <c r="L185" s="127">
        <v>1</v>
      </c>
      <c r="M185" s="27">
        <v>38.299999999999997</v>
      </c>
      <c r="N185" s="126"/>
      <c r="O185" s="27">
        <v>38.299999999999997</v>
      </c>
      <c r="P185" s="129"/>
      <c r="Q185" s="27">
        <v>38.299999999999997</v>
      </c>
      <c r="R185" s="126"/>
      <c r="S185" s="126"/>
      <c r="T185" s="19"/>
      <c r="U185" s="152"/>
      <c r="V185" s="130">
        <f t="shared" si="17"/>
        <v>3826169.9999999995</v>
      </c>
      <c r="W185" s="130">
        <v>1147851</v>
      </c>
      <c r="X185" s="130">
        <f t="shared" si="21"/>
        <v>2678318.9999999995</v>
      </c>
      <c r="Y185" s="171"/>
      <c r="Z185" s="17">
        <v>41873</v>
      </c>
      <c r="AA185" s="344">
        <v>0.96</v>
      </c>
      <c r="AB185" s="400">
        <f t="shared" si="16"/>
        <v>3826169.9999999995</v>
      </c>
      <c r="AC185" s="17"/>
      <c r="AD185" s="17"/>
      <c r="AE185" s="17"/>
      <c r="AF185" s="17"/>
      <c r="AG185" s="17"/>
      <c r="AH185" s="17"/>
      <c r="AI185" s="17"/>
      <c r="AJ185" s="17"/>
      <c r="AK185" s="17"/>
      <c r="AL185" s="17"/>
      <c r="AM185" s="17"/>
      <c r="AN185" s="17"/>
      <c r="AO185" s="17"/>
      <c r="AP185" s="17"/>
      <c r="AQ185" s="17"/>
      <c r="AR185" s="17"/>
      <c r="AS185" s="17"/>
      <c r="AT185" s="17"/>
      <c r="AU185" s="17"/>
      <c r="AV185" s="17"/>
      <c r="AW185" s="17"/>
      <c r="AX185" s="17"/>
      <c r="AY185" s="17"/>
      <c r="AZ185" s="17"/>
      <c r="BA185" s="17"/>
      <c r="BB185" s="17"/>
      <c r="BC185" s="17"/>
    </row>
    <row r="186" spans="1:55" s="10" customFormat="1" x14ac:dyDescent="0.25">
      <c r="A186" s="16">
        <v>135</v>
      </c>
      <c r="B186" s="122"/>
      <c r="C186" s="32" t="s">
        <v>215</v>
      </c>
      <c r="D186" s="98"/>
      <c r="E186" s="97"/>
      <c r="F186" s="35"/>
      <c r="G186" s="30"/>
      <c r="H186" s="145">
        <v>4</v>
      </c>
      <c r="I186" s="27"/>
      <c r="J186" s="16">
        <v>1</v>
      </c>
      <c r="K186" s="127"/>
      <c r="L186" s="127">
        <v>1</v>
      </c>
      <c r="M186" s="27">
        <v>46.1</v>
      </c>
      <c r="N186" s="126"/>
      <c r="O186" s="27">
        <v>46.1</v>
      </c>
      <c r="P186" s="129"/>
      <c r="Q186" s="27">
        <v>46.1</v>
      </c>
      <c r="R186" s="126"/>
      <c r="S186" s="126"/>
      <c r="T186" s="19"/>
      <c r="U186" s="152"/>
      <c r="V186" s="130">
        <f t="shared" si="17"/>
        <v>4605390</v>
      </c>
      <c r="W186" s="130">
        <v>555939.44999999995</v>
      </c>
      <c r="X186" s="130">
        <f t="shared" si="21"/>
        <v>4049450.55</v>
      </c>
      <c r="Y186" s="171"/>
      <c r="Z186" s="17">
        <v>41873</v>
      </c>
      <c r="AA186" s="344">
        <v>0.96</v>
      </c>
      <c r="AB186" s="400">
        <f t="shared" si="16"/>
        <v>4605390</v>
      </c>
      <c r="AC186" s="17"/>
      <c r="AD186" s="17"/>
      <c r="AE186" s="17"/>
      <c r="AF186" s="17"/>
      <c r="AG186" s="17"/>
      <c r="AH186" s="17"/>
      <c r="AI186" s="17"/>
      <c r="AJ186" s="17"/>
      <c r="AK186" s="17"/>
      <c r="AL186" s="17"/>
      <c r="AM186" s="17"/>
      <c r="AN186" s="17"/>
      <c r="AO186" s="17"/>
      <c r="AP186" s="17"/>
      <c r="AQ186" s="17"/>
      <c r="AR186" s="17"/>
      <c r="AS186" s="17"/>
      <c r="AT186" s="17"/>
      <c r="AU186" s="17"/>
      <c r="AV186" s="17"/>
      <c r="AW186" s="17"/>
      <c r="AX186" s="17"/>
      <c r="AY186" s="17"/>
      <c r="AZ186" s="17"/>
      <c r="BA186" s="17"/>
      <c r="BB186" s="17"/>
      <c r="BC186" s="17"/>
    </row>
    <row r="187" spans="1:55" s="10" customFormat="1" x14ac:dyDescent="0.25">
      <c r="A187" s="16">
        <v>136</v>
      </c>
      <c r="B187" s="122"/>
      <c r="C187" s="32" t="s">
        <v>216</v>
      </c>
      <c r="D187" s="98"/>
      <c r="E187" s="97"/>
      <c r="F187" s="35"/>
      <c r="G187" s="30"/>
      <c r="H187" s="145">
        <v>4</v>
      </c>
      <c r="I187" s="27"/>
      <c r="J187" s="16">
        <v>1</v>
      </c>
      <c r="K187" s="127"/>
      <c r="L187" s="127">
        <v>1</v>
      </c>
      <c r="M187" s="27">
        <v>44.7</v>
      </c>
      <c r="N187" s="126"/>
      <c r="O187" s="27">
        <v>44.7</v>
      </c>
      <c r="P187" s="129"/>
      <c r="Q187" s="27">
        <v>44.7</v>
      </c>
      <c r="R187" s="126"/>
      <c r="S187" s="126"/>
      <c r="T187" s="19"/>
      <c r="U187" s="152"/>
      <c r="V187" s="130">
        <f t="shared" si="17"/>
        <v>4465530</v>
      </c>
      <c r="W187" s="130">
        <v>1339659</v>
      </c>
      <c r="X187" s="130">
        <f t="shared" si="21"/>
        <v>3125871</v>
      </c>
      <c r="Y187" s="171"/>
      <c r="Z187" s="17">
        <v>41873</v>
      </c>
      <c r="AA187" s="344">
        <v>0.96</v>
      </c>
      <c r="AB187" s="400">
        <f t="shared" si="16"/>
        <v>4465530</v>
      </c>
      <c r="AC187" s="17"/>
      <c r="AD187" s="17"/>
      <c r="AE187" s="17"/>
      <c r="AF187" s="17"/>
      <c r="AG187" s="17"/>
      <c r="AH187" s="17"/>
      <c r="AI187" s="17"/>
      <c r="AJ187" s="17"/>
      <c r="AK187" s="17"/>
      <c r="AL187" s="17"/>
      <c r="AM187" s="17"/>
      <c r="AN187" s="17"/>
      <c r="AO187" s="17"/>
      <c r="AP187" s="17"/>
      <c r="AQ187" s="17"/>
      <c r="AR187" s="17"/>
      <c r="AS187" s="17"/>
      <c r="AT187" s="17"/>
      <c r="AU187" s="17"/>
      <c r="AV187" s="17"/>
      <c r="AW187" s="17"/>
      <c r="AX187" s="17"/>
      <c r="AY187" s="17"/>
      <c r="AZ187" s="17"/>
      <c r="BA187" s="17"/>
      <c r="BB187" s="17"/>
      <c r="BC187" s="17"/>
    </row>
    <row r="188" spans="1:55" s="10" customFormat="1" x14ac:dyDescent="0.25">
      <c r="A188" s="16">
        <v>137</v>
      </c>
      <c r="B188" s="122"/>
      <c r="C188" s="32" t="s">
        <v>217</v>
      </c>
      <c r="D188" s="98"/>
      <c r="E188" s="97"/>
      <c r="F188" s="35"/>
      <c r="G188" s="30"/>
      <c r="H188" s="145">
        <v>1</v>
      </c>
      <c r="I188" s="27"/>
      <c r="J188" s="16">
        <v>1</v>
      </c>
      <c r="K188" s="127"/>
      <c r="L188" s="127">
        <v>1</v>
      </c>
      <c r="M188" s="27">
        <v>45.1</v>
      </c>
      <c r="N188" s="126"/>
      <c r="O188" s="27">
        <v>45.1</v>
      </c>
      <c r="P188" s="129"/>
      <c r="Q188" s="27">
        <v>45.1</v>
      </c>
      <c r="R188" s="126"/>
      <c r="S188" s="126"/>
      <c r="T188" s="19"/>
      <c r="U188" s="152"/>
      <c r="V188" s="130">
        <f t="shared" si="17"/>
        <v>4505490</v>
      </c>
      <c r="W188" s="130">
        <v>1351647</v>
      </c>
      <c r="X188" s="130">
        <f t="shared" si="21"/>
        <v>3153843</v>
      </c>
      <c r="Y188" s="171"/>
      <c r="Z188" s="17">
        <v>41873</v>
      </c>
      <c r="AA188" s="344">
        <v>0.96</v>
      </c>
      <c r="AB188" s="400">
        <f t="shared" si="16"/>
        <v>4505490</v>
      </c>
      <c r="AC188" s="17"/>
      <c r="AD188" s="17"/>
      <c r="AE188" s="17"/>
      <c r="AF188" s="17"/>
      <c r="AG188" s="17"/>
      <c r="AH188" s="17"/>
      <c r="AI188" s="17"/>
      <c r="AJ188" s="17"/>
      <c r="AK188" s="17"/>
      <c r="AL188" s="17"/>
      <c r="AM188" s="17"/>
      <c r="AN188" s="17"/>
      <c r="AO188" s="17"/>
      <c r="AP188" s="17"/>
      <c r="AQ188" s="17"/>
      <c r="AR188" s="17"/>
      <c r="AS188" s="17"/>
      <c r="AT188" s="17"/>
      <c r="AU188" s="17"/>
      <c r="AV188" s="17"/>
      <c r="AW188" s="17"/>
      <c r="AX188" s="17"/>
      <c r="AY188" s="17"/>
      <c r="AZ188" s="17"/>
      <c r="BA188" s="17"/>
      <c r="BB188" s="17"/>
      <c r="BC188" s="17"/>
    </row>
    <row r="189" spans="1:55" s="10" customFormat="1" x14ac:dyDescent="0.25">
      <c r="A189" s="16">
        <v>138</v>
      </c>
      <c r="B189" s="122"/>
      <c r="C189" s="32" t="s">
        <v>218</v>
      </c>
      <c r="D189" s="98"/>
      <c r="E189" s="97"/>
      <c r="F189" s="35"/>
      <c r="G189" s="30"/>
      <c r="H189" s="145">
        <v>4</v>
      </c>
      <c r="I189" s="27"/>
      <c r="J189" s="16">
        <v>1</v>
      </c>
      <c r="K189" s="127"/>
      <c r="L189" s="127">
        <v>1</v>
      </c>
      <c r="M189" s="27">
        <v>46.2</v>
      </c>
      <c r="N189" s="126"/>
      <c r="O189" s="27">
        <v>46.2</v>
      </c>
      <c r="P189" s="129"/>
      <c r="Q189" s="27">
        <v>46.2</v>
      </c>
      <c r="R189" s="126"/>
      <c r="S189" s="126"/>
      <c r="T189" s="19"/>
      <c r="U189" s="152"/>
      <c r="V189" s="130">
        <f t="shared" si="17"/>
        <v>4615380</v>
      </c>
      <c r="W189" s="130">
        <v>1384614</v>
      </c>
      <c r="X189" s="130">
        <f t="shared" si="21"/>
        <v>3230766</v>
      </c>
      <c r="Y189" s="171"/>
      <c r="Z189" s="17">
        <v>41873</v>
      </c>
      <c r="AA189" s="344">
        <v>0.96</v>
      </c>
      <c r="AB189" s="400">
        <f t="shared" si="16"/>
        <v>4615380</v>
      </c>
      <c r="AC189" s="17"/>
      <c r="AD189" s="17"/>
      <c r="AE189" s="17"/>
      <c r="AF189" s="17"/>
      <c r="AG189" s="17"/>
      <c r="AH189" s="17"/>
      <c r="AI189" s="17"/>
      <c r="AJ189" s="17"/>
      <c r="AK189" s="17"/>
      <c r="AL189" s="17"/>
      <c r="AM189" s="17"/>
      <c r="AN189" s="17"/>
      <c r="AO189" s="17"/>
      <c r="AP189" s="17"/>
      <c r="AQ189" s="17"/>
      <c r="AR189" s="17"/>
      <c r="AS189" s="17"/>
      <c r="AT189" s="17"/>
      <c r="AU189" s="17"/>
      <c r="AV189" s="17"/>
      <c r="AW189" s="17"/>
      <c r="AX189" s="17"/>
      <c r="AY189" s="17"/>
      <c r="AZ189" s="17"/>
      <c r="BA189" s="17"/>
      <c r="BB189" s="17"/>
      <c r="BC189" s="17"/>
    </row>
    <row r="190" spans="1:55" s="215" customFormat="1" ht="40.5" customHeight="1" x14ac:dyDescent="0.25">
      <c r="A190" s="383"/>
      <c r="B190" s="212">
        <v>11</v>
      </c>
      <c r="C190" s="213" t="s">
        <v>69</v>
      </c>
      <c r="D190" s="359">
        <v>55</v>
      </c>
      <c r="E190" s="360">
        <v>42398</v>
      </c>
      <c r="F190" s="222">
        <v>46022</v>
      </c>
      <c r="G190" s="361">
        <v>45657</v>
      </c>
      <c r="H190" s="225">
        <f>H191</f>
        <v>2</v>
      </c>
      <c r="I190" s="250">
        <f>M190</f>
        <v>26.7</v>
      </c>
      <c r="J190" s="225">
        <f>J191</f>
        <v>1</v>
      </c>
      <c r="K190" s="226"/>
      <c r="L190" s="226">
        <f>L191</f>
        <v>1</v>
      </c>
      <c r="M190" s="250">
        <v>26.7</v>
      </c>
      <c r="N190" s="227"/>
      <c r="O190" s="227">
        <f>O191</f>
        <v>26.7</v>
      </c>
      <c r="P190" s="228"/>
      <c r="Q190" s="250">
        <f>Q191</f>
        <v>26.7</v>
      </c>
      <c r="R190" s="227"/>
      <c r="S190" s="227"/>
      <c r="T190" s="224"/>
      <c r="U190" s="224"/>
      <c r="V190" s="214">
        <f t="shared" si="17"/>
        <v>2667330</v>
      </c>
      <c r="W190" s="214">
        <f>W191</f>
        <v>800199</v>
      </c>
      <c r="X190" s="214">
        <f>X191</f>
        <v>1867131</v>
      </c>
      <c r="Y190" s="214"/>
      <c r="Z190" s="256">
        <v>41873</v>
      </c>
      <c r="AA190" s="347">
        <v>0.96</v>
      </c>
      <c r="AB190" s="400">
        <f t="shared" si="16"/>
        <v>2667330</v>
      </c>
    </row>
    <row r="191" spans="1:55" s="10" customFormat="1" x14ac:dyDescent="0.25">
      <c r="A191" s="16">
        <v>139</v>
      </c>
      <c r="B191" s="122"/>
      <c r="C191" s="99" t="s">
        <v>219</v>
      </c>
      <c r="D191" s="98"/>
      <c r="E191" s="97"/>
      <c r="F191" s="35"/>
      <c r="G191" s="30"/>
      <c r="H191" s="16">
        <v>2</v>
      </c>
      <c r="I191" s="27"/>
      <c r="J191" s="16">
        <v>1</v>
      </c>
      <c r="K191" s="167"/>
      <c r="L191" s="167">
        <v>1</v>
      </c>
      <c r="M191" s="27">
        <v>26.7</v>
      </c>
      <c r="N191" s="163"/>
      <c r="O191" s="163">
        <v>26.7</v>
      </c>
      <c r="P191" s="129"/>
      <c r="Q191" s="27">
        <v>26.7</v>
      </c>
      <c r="R191" s="126"/>
      <c r="S191" s="126"/>
      <c r="T191" s="19"/>
      <c r="U191" s="19"/>
      <c r="V191" s="130">
        <f t="shared" si="17"/>
        <v>2667330</v>
      </c>
      <c r="W191" s="130">
        <v>800199</v>
      </c>
      <c r="X191" s="130">
        <f>V191-W191</f>
        <v>1867131</v>
      </c>
      <c r="Y191" s="130"/>
      <c r="Z191" s="17">
        <v>41873</v>
      </c>
      <c r="AA191" s="344">
        <v>0.96</v>
      </c>
      <c r="AB191" s="400">
        <f t="shared" si="16"/>
        <v>2667330</v>
      </c>
      <c r="AC191" s="17"/>
      <c r="AD191" s="17"/>
      <c r="AE191" s="17"/>
      <c r="AF191" s="17"/>
      <c r="AG191" s="17"/>
      <c r="AH191" s="17"/>
      <c r="AI191" s="17"/>
      <c r="AJ191" s="17"/>
      <c r="AK191" s="17"/>
      <c r="AL191" s="17"/>
      <c r="AM191" s="17"/>
      <c r="AN191" s="17"/>
      <c r="AO191" s="17"/>
      <c r="AP191" s="17"/>
      <c r="AQ191" s="17"/>
      <c r="AR191" s="17"/>
      <c r="AS191" s="17"/>
      <c r="AT191" s="17"/>
      <c r="AU191" s="17"/>
      <c r="AV191" s="17"/>
      <c r="AW191" s="17"/>
      <c r="AX191" s="17"/>
      <c r="AY191" s="17"/>
      <c r="AZ191" s="17"/>
      <c r="BA191" s="17"/>
      <c r="BB191" s="17"/>
      <c r="BC191" s="17"/>
    </row>
    <row r="192" spans="1:55" s="215" customFormat="1" ht="49.5" customHeight="1" x14ac:dyDescent="0.25">
      <c r="A192" s="383"/>
      <c r="B192" s="212">
        <v>12</v>
      </c>
      <c r="C192" s="213" t="s">
        <v>70</v>
      </c>
      <c r="D192" s="359">
        <v>55</v>
      </c>
      <c r="E192" s="360">
        <v>42398</v>
      </c>
      <c r="F192" s="222">
        <v>46022</v>
      </c>
      <c r="G192" s="361">
        <v>45657</v>
      </c>
      <c r="H192" s="223">
        <f>H193+H194+H195+H196+H197+H198+H199+H200</f>
        <v>15</v>
      </c>
      <c r="I192" s="250">
        <f>M192</f>
        <v>338.90000000000003</v>
      </c>
      <c r="J192" s="225">
        <f>J193+J194+J195+J196+J197+J198+J199+J200</f>
        <v>8</v>
      </c>
      <c r="K192" s="363">
        <f>K193+K195+K196+K197+K200</f>
        <v>5</v>
      </c>
      <c r="L192" s="363">
        <f>L194+L198+L199</f>
        <v>3</v>
      </c>
      <c r="M192" s="250">
        <f>M193+M194+M195+M196+M197+M198+M199+M200</f>
        <v>338.90000000000003</v>
      </c>
      <c r="N192" s="308">
        <f>N193+N195+N196+N197+N200</f>
        <v>206.1</v>
      </c>
      <c r="O192" s="308">
        <f>O194+O198+O199</f>
        <v>132.80000000000001</v>
      </c>
      <c r="P192" s="228"/>
      <c r="Q192" s="250">
        <f>Q193+Q194+Q195+Q196+Q197+Q198+Q199+Q200</f>
        <v>338.90000000000003</v>
      </c>
      <c r="R192" s="227"/>
      <c r="S192" s="227"/>
      <c r="T192" s="224"/>
      <c r="U192" s="224"/>
      <c r="V192" s="214">
        <f t="shared" si="17"/>
        <v>33856110</v>
      </c>
      <c r="W192" s="214">
        <f>SUM(W193:W200)</f>
        <v>19218347.02</v>
      </c>
      <c r="X192" s="214">
        <f>SUM(X193:X200)</f>
        <v>14637762.980000002</v>
      </c>
      <c r="Y192" s="214"/>
      <c r="Z192" s="256">
        <v>41873</v>
      </c>
      <c r="AA192" s="347">
        <v>0.96</v>
      </c>
      <c r="AB192" s="400">
        <f t="shared" si="16"/>
        <v>33856110</v>
      </c>
    </row>
    <row r="193" spans="1:55" s="10" customFormat="1" ht="31.5" customHeight="1" x14ac:dyDescent="0.25">
      <c r="A193" s="16">
        <v>140</v>
      </c>
      <c r="B193" s="122"/>
      <c r="C193" s="32" t="s">
        <v>220</v>
      </c>
      <c r="D193" s="98"/>
      <c r="E193" s="97"/>
      <c r="F193" s="35"/>
      <c r="G193" s="30"/>
      <c r="H193" s="145">
        <v>1</v>
      </c>
      <c r="I193" s="27"/>
      <c r="J193" s="16">
        <v>1</v>
      </c>
      <c r="K193" s="167">
        <v>1</v>
      </c>
      <c r="L193" s="167"/>
      <c r="M193" s="27">
        <v>38.4</v>
      </c>
      <c r="N193" s="27">
        <v>38.4</v>
      </c>
      <c r="O193" s="27"/>
      <c r="P193" s="129"/>
      <c r="Q193" s="27">
        <v>38.4</v>
      </c>
      <c r="R193" s="126"/>
      <c r="S193" s="126"/>
      <c r="T193" s="19"/>
      <c r="U193" s="19"/>
      <c r="V193" s="130">
        <f t="shared" si="17"/>
        <v>3836160</v>
      </c>
      <c r="W193" s="130">
        <v>2760855.55</v>
      </c>
      <c r="X193" s="130">
        <f t="shared" ref="X193:X200" si="22">V193-W193</f>
        <v>1075304.4500000002</v>
      </c>
      <c r="Y193" s="130"/>
      <c r="Z193" s="17">
        <v>41873</v>
      </c>
      <c r="AA193" s="344">
        <v>0.96</v>
      </c>
      <c r="AB193" s="400">
        <f t="shared" si="16"/>
        <v>3836160</v>
      </c>
      <c r="AC193" s="17"/>
      <c r="AD193" s="17"/>
      <c r="AE193" s="17"/>
      <c r="AF193" s="17"/>
      <c r="AG193" s="17"/>
      <c r="AH193" s="17"/>
      <c r="AI193" s="17"/>
      <c r="AJ193" s="17"/>
      <c r="AK193" s="17"/>
      <c r="AL193" s="17"/>
      <c r="AM193" s="17"/>
      <c r="AN193" s="17"/>
      <c r="AO193" s="17"/>
      <c r="AP193" s="17"/>
      <c r="AQ193" s="17"/>
      <c r="AR193" s="17"/>
      <c r="AS193" s="17"/>
      <c r="AT193" s="17"/>
      <c r="AU193" s="17"/>
      <c r="AV193" s="17"/>
      <c r="AW193" s="17"/>
      <c r="AX193" s="17"/>
      <c r="AY193" s="17"/>
      <c r="AZ193" s="17"/>
      <c r="BA193" s="17"/>
      <c r="BB193" s="17"/>
      <c r="BC193" s="17"/>
    </row>
    <row r="194" spans="1:55" s="10" customFormat="1" ht="31.5" customHeight="1" x14ac:dyDescent="0.25">
      <c r="A194" s="16">
        <v>141</v>
      </c>
      <c r="B194" s="122"/>
      <c r="C194" s="32" t="s">
        <v>221</v>
      </c>
      <c r="D194" s="98"/>
      <c r="E194" s="97"/>
      <c r="F194" s="35"/>
      <c r="G194" s="30"/>
      <c r="H194" s="145">
        <v>5</v>
      </c>
      <c r="I194" s="27"/>
      <c r="J194" s="16">
        <v>1</v>
      </c>
      <c r="K194" s="167"/>
      <c r="L194" s="167">
        <v>1</v>
      </c>
      <c r="M194" s="27">
        <v>40.1</v>
      </c>
      <c r="N194" s="27"/>
      <c r="O194" s="27">
        <v>40.1</v>
      </c>
      <c r="P194" s="129"/>
      <c r="Q194" s="27">
        <v>40.1</v>
      </c>
      <c r="R194" s="126"/>
      <c r="S194" s="126"/>
      <c r="T194" s="19"/>
      <c r="U194" s="19"/>
      <c r="V194" s="130">
        <f t="shared" si="17"/>
        <v>4005990</v>
      </c>
      <c r="W194" s="130">
        <v>2806257.9</v>
      </c>
      <c r="X194" s="130">
        <f t="shared" si="22"/>
        <v>1199732.1000000001</v>
      </c>
      <c r="Y194" s="130"/>
      <c r="Z194" s="17">
        <v>41873</v>
      </c>
      <c r="AA194" s="344">
        <v>0.96</v>
      </c>
      <c r="AB194" s="400">
        <f t="shared" ref="AB194:AB257" si="23">W194+X194</f>
        <v>4005990</v>
      </c>
      <c r="AC194" s="17"/>
      <c r="AD194" s="17"/>
      <c r="AE194" s="17"/>
      <c r="AF194" s="17"/>
      <c r="AG194" s="17"/>
      <c r="AH194" s="17"/>
      <c r="AI194" s="17"/>
      <c r="AJ194" s="17"/>
      <c r="AK194" s="17"/>
      <c r="AL194" s="17"/>
      <c r="AM194" s="17"/>
      <c r="AN194" s="17"/>
      <c r="AO194" s="17"/>
      <c r="AP194" s="17"/>
      <c r="AQ194" s="17"/>
      <c r="AR194" s="17"/>
      <c r="AS194" s="17"/>
      <c r="AT194" s="17"/>
      <c r="AU194" s="17"/>
      <c r="AV194" s="17"/>
      <c r="AW194" s="17"/>
      <c r="AX194" s="17"/>
      <c r="AY194" s="17"/>
      <c r="AZ194" s="17"/>
      <c r="BA194" s="17"/>
      <c r="BB194" s="17"/>
      <c r="BC194" s="17"/>
    </row>
    <row r="195" spans="1:55" s="10" customFormat="1" ht="31.5" customHeight="1" x14ac:dyDescent="0.25">
      <c r="A195" s="16">
        <v>142</v>
      </c>
      <c r="B195" s="122"/>
      <c r="C195" s="32" t="s">
        <v>222</v>
      </c>
      <c r="D195" s="98"/>
      <c r="E195" s="97"/>
      <c r="F195" s="35"/>
      <c r="G195" s="30"/>
      <c r="H195" s="145">
        <v>1</v>
      </c>
      <c r="I195" s="27"/>
      <c r="J195" s="16">
        <v>1</v>
      </c>
      <c r="K195" s="167">
        <v>1</v>
      </c>
      <c r="L195" s="167"/>
      <c r="M195" s="27">
        <v>51.5</v>
      </c>
      <c r="N195" s="27">
        <v>51.5</v>
      </c>
      <c r="O195" s="27"/>
      <c r="P195" s="129"/>
      <c r="Q195" s="27">
        <v>51.5</v>
      </c>
      <c r="R195" s="126"/>
      <c r="S195" s="126"/>
      <c r="T195" s="19"/>
      <c r="U195" s="19"/>
      <c r="V195" s="130">
        <f t="shared" si="17"/>
        <v>5144850</v>
      </c>
      <c r="W195" s="130">
        <v>3702709.92</v>
      </c>
      <c r="X195" s="130">
        <f t="shared" si="22"/>
        <v>1442140.08</v>
      </c>
      <c r="Y195" s="130"/>
      <c r="Z195" s="17">
        <v>41873</v>
      </c>
      <c r="AA195" s="344">
        <v>0.96</v>
      </c>
      <c r="AB195" s="400">
        <f t="shared" si="23"/>
        <v>5144850</v>
      </c>
      <c r="AC195" s="17"/>
      <c r="AD195" s="17"/>
      <c r="AE195" s="17"/>
      <c r="AF195" s="17"/>
      <c r="AG195" s="17"/>
      <c r="AH195" s="17"/>
      <c r="AI195" s="17"/>
      <c r="AJ195" s="17"/>
      <c r="AK195" s="17"/>
      <c r="AL195" s="17"/>
      <c r="AM195" s="17"/>
      <c r="AN195" s="17"/>
      <c r="AO195" s="17"/>
      <c r="AP195" s="17"/>
      <c r="AQ195" s="17"/>
      <c r="AR195" s="17"/>
      <c r="AS195" s="17"/>
      <c r="AT195" s="17"/>
      <c r="AU195" s="17"/>
      <c r="AV195" s="17"/>
      <c r="AW195" s="17"/>
      <c r="AX195" s="17"/>
      <c r="AY195" s="17"/>
      <c r="AZ195" s="17"/>
      <c r="BA195" s="17"/>
      <c r="BB195" s="17"/>
      <c r="BC195" s="17"/>
    </row>
    <row r="196" spans="1:55" s="10" customFormat="1" ht="36.75" customHeight="1" x14ac:dyDescent="0.25">
      <c r="A196" s="16">
        <v>143</v>
      </c>
      <c r="B196" s="122"/>
      <c r="C196" s="32" t="s">
        <v>223</v>
      </c>
      <c r="D196" s="98"/>
      <c r="E196" s="97"/>
      <c r="F196" s="35"/>
      <c r="G196" s="30"/>
      <c r="H196" s="145">
        <v>1</v>
      </c>
      <c r="I196" s="27"/>
      <c r="J196" s="16">
        <v>1</v>
      </c>
      <c r="K196" s="167">
        <v>1</v>
      </c>
      <c r="L196" s="167"/>
      <c r="M196" s="27">
        <v>38.5</v>
      </c>
      <c r="N196" s="27">
        <v>38.5</v>
      </c>
      <c r="O196" s="27"/>
      <c r="P196" s="129"/>
      <c r="Q196" s="27">
        <v>38.5</v>
      </c>
      <c r="R196" s="126"/>
      <c r="S196" s="126"/>
      <c r="T196" s="19"/>
      <c r="U196" s="19"/>
      <c r="V196" s="130">
        <f t="shared" si="17"/>
        <v>3846150</v>
      </c>
      <c r="W196" s="130">
        <v>2768045.28</v>
      </c>
      <c r="X196" s="130">
        <f t="shared" si="22"/>
        <v>1078104.7200000002</v>
      </c>
      <c r="Y196" s="130"/>
      <c r="Z196" s="17">
        <v>41873</v>
      </c>
      <c r="AA196" s="344">
        <v>0.96</v>
      </c>
      <c r="AB196" s="400">
        <f t="shared" si="23"/>
        <v>3846150</v>
      </c>
      <c r="AC196" s="17"/>
      <c r="AD196" s="17"/>
      <c r="AE196" s="17"/>
      <c r="AF196" s="17"/>
      <c r="AG196" s="17"/>
      <c r="AH196" s="17"/>
      <c r="AI196" s="17"/>
      <c r="AJ196" s="17"/>
      <c r="AK196" s="17"/>
      <c r="AL196" s="17"/>
      <c r="AM196" s="17"/>
      <c r="AN196" s="17"/>
      <c r="AO196" s="17"/>
      <c r="AP196" s="17"/>
      <c r="AQ196" s="17"/>
      <c r="AR196" s="17"/>
      <c r="AS196" s="17"/>
      <c r="AT196" s="17"/>
      <c r="AU196" s="17"/>
      <c r="AV196" s="17"/>
      <c r="AW196" s="17"/>
      <c r="AX196" s="17"/>
      <c r="AY196" s="17"/>
      <c r="AZ196" s="17"/>
      <c r="BA196" s="17"/>
      <c r="BB196" s="17"/>
      <c r="BC196" s="17"/>
    </row>
    <row r="197" spans="1:55" s="10" customFormat="1" ht="31.5" customHeight="1" x14ac:dyDescent="0.25">
      <c r="A197" s="16">
        <v>144</v>
      </c>
      <c r="B197" s="122"/>
      <c r="C197" s="32" t="s">
        <v>224</v>
      </c>
      <c r="D197" s="98"/>
      <c r="E197" s="97"/>
      <c r="F197" s="35"/>
      <c r="G197" s="30"/>
      <c r="H197" s="145">
        <v>1</v>
      </c>
      <c r="I197" s="27"/>
      <c r="J197" s="16">
        <v>1</v>
      </c>
      <c r="K197" s="167">
        <v>1</v>
      </c>
      <c r="L197" s="167"/>
      <c r="M197" s="27">
        <v>39.1</v>
      </c>
      <c r="N197" s="27">
        <v>39.1</v>
      </c>
      <c r="O197" s="27"/>
      <c r="P197" s="129"/>
      <c r="Q197" s="27">
        <v>39.1</v>
      </c>
      <c r="R197" s="126"/>
      <c r="S197" s="126"/>
      <c r="T197" s="19"/>
      <c r="U197" s="19"/>
      <c r="V197" s="130">
        <f t="shared" si="17"/>
        <v>3906090</v>
      </c>
      <c r="W197" s="130">
        <v>471523.48</v>
      </c>
      <c r="X197" s="130">
        <f t="shared" si="22"/>
        <v>3434566.52</v>
      </c>
      <c r="Y197" s="130"/>
      <c r="Z197" s="17">
        <v>41873</v>
      </c>
      <c r="AA197" s="344">
        <v>0.96</v>
      </c>
      <c r="AB197" s="400">
        <f t="shared" si="23"/>
        <v>3906090</v>
      </c>
      <c r="AC197" s="17"/>
      <c r="AD197" s="17"/>
      <c r="AE197" s="17"/>
      <c r="AF197" s="17"/>
      <c r="AG197" s="17"/>
      <c r="AH197" s="17"/>
      <c r="AI197" s="17"/>
      <c r="AJ197" s="17"/>
      <c r="AK197" s="17"/>
      <c r="AL197" s="17"/>
      <c r="AM197" s="17"/>
      <c r="AN197" s="17"/>
      <c r="AO197" s="17"/>
      <c r="AP197" s="17"/>
      <c r="AQ197" s="17"/>
      <c r="AR197" s="17"/>
      <c r="AS197" s="17"/>
      <c r="AT197" s="17"/>
      <c r="AU197" s="17"/>
      <c r="AV197" s="17"/>
      <c r="AW197" s="17"/>
      <c r="AX197" s="17"/>
      <c r="AY197" s="17"/>
      <c r="AZ197" s="17"/>
      <c r="BA197" s="17"/>
      <c r="BB197" s="17"/>
      <c r="BC197" s="17"/>
    </row>
    <row r="198" spans="1:55" s="10" customFormat="1" ht="36" customHeight="1" x14ac:dyDescent="0.25">
      <c r="A198" s="16">
        <v>145</v>
      </c>
      <c r="B198" s="122"/>
      <c r="C198" s="32" t="s">
        <v>225</v>
      </c>
      <c r="D198" s="98"/>
      <c r="E198" s="97"/>
      <c r="F198" s="35"/>
      <c r="G198" s="30"/>
      <c r="H198" s="145">
        <v>1</v>
      </c>
      <c r="I198" s="27"/>
      <c r="J198" s="16">
        <v>1</v>
      </c>
      <c r="K198" s="167"/>
      <c r="L198" s="167">
        <v>1</v>
      </c>
      <c r="M198" s="27">
        <v>40.700000000000003</v>
      </c>
      <c r="N198" s="27"/>
      <c r="O198" s="27">
        <v>40.700000000000003</v>
      </c>
      <c r="P198" s="129"/>
      <c r="Q198" s="27">
        <v>40.700000000000003</v>
      </c>
      <c r="R198" s="126"/>
      <c r="S198" s="126"/>
      <c r="T198" s="19"/>
      <c r="U198" s="19"/>
      <c r="V198" s="130">
        <f t="shared" si="17"/>
        <v>4065930.0000000005</v>
      </c>
      <c r="W198" s="130">
        <v>490818.56</v>
      </c>
      <c r="X198" s="130">
        <f t="shared" si="22"/>
        <v>3575111.4400000004</v>
      </c>
      <c r="Y198" s="130"/>
      <c r="Z198" s="17">
        <v>41873</v>
      </c>
      <c r="AA198" s="344">
        <v>0.96</v>
      </c>
      <c r="AB198" s="400">
        <f t="shared" si="23"/>
        <v>4065930.0000000005</v>
      </c>
      <c r="AC198" s="17"/>
      <c r="AD198" s="17"/>
      <c r="AE198" s="17"/>
      <c r="AF198" s="17"/>
      <c r="AG198" s="17"/>
      <c r="AH198" s="17"/>
      <c r="AI198" s="17"/>
      <c r="AJ198" s="17"/>
      <c r="AK198" s="17"/>
      <c r="AL198" s="17"/>
      <c r="AM198" s="17"/>
      <c r="AN198" s="17"/>
      <c r="AO198" s="17"/>
      <c r="AP198" s="17"/>
      <c r="AQ198" s="17"/>
      <c r="AR198" s="17"/>
      <c r="AS198" s="17"/>
      <c r="AT198" s="17"/>
      <c r="AU198" s="17"/>
      <c r="AV198" s="17"/>
      <c r="AW198" s="17"/>
      <c r="AX198" s="17"/>
      <c r="AY198" s="17"/>
      <c r="AZ198" s="17"/>
      <c r="BA198" s="17"/>
      <c r="BB198" s="17"/>
      <c r="BC198" s="17"/>
    </row>
    <row r="199" spans="1:55" s="10" customFormat="1" ht="34.5" customHeight="1" x14ac:dyDescent="0.25">
      <c r="A199" s="16">
        <v>146</v>
      </c>
      <c r="B199" s="122"/>
      <c r="C199" s="32" t="s">
        <v>226</v>
      </c>
      <c r="D199" s="98"/>
      <c r="E199" s="97"/>
      <c r="F199" s="35"/>
      <c r="G199" s="30"/>
      <c r="H199" s="145">
        <v>2</v>
      </c>
      <c r="I199" s="27"/>
      <c r="J199" s="16">
        <v>1</v>
      </c>
      <c r="K199" s="167"/>
      <c r="L199" s="167">
        <v>1</v>
      </c>
      <c r="M199" s="27">
        <v>52</v>
      </c>
      <c r="N199" s="27"/>
      <c r="O199" s="27">
        <v>52</v>
      </c>
      <c r="P199" s="129"/>
      <c r="Q199" s="27">
        <v>52</v>
      </c>
      <c r="R199" s="126"/>
      <c r="S199" s="126"/>
      <c r="T199" s="19"/>
      <c r="U199" s="19"/>
      <c r="V199" s="130">
        <f t="shared" si="17"/>
        <v>5194800</v>
      </c>
      <c r="W199" s="130">
        <v>3738658.56</v>
      </c>
      <c r="X199" s="130">
        <f t="shared" si="22"/>
        <v>1456141.44</v>
      </c>
      <c r="Y199" s="130"/>
      <c r="Z199" s="17">
        <v>41873</v>
      </c>
      <c r="AA199" s="344">
        <v>0.96</v>
      </c>
      <c r="AB199" s="400">
        <f t="shared" si="23"/>
        <v>5194800</v>
      </c>
      <c r="AC199" s="17"/>
      <c r="AD199" s="17"/>
      <c r="AE199" s="17"/>
      <c r="AF199" s="17"/>
      <c r="AG199" s="17"/>
      <c r="AH199" s="17"/>
      <c r="AI199" s="17"/>
      <c r="AJ199" s="17"/>
      <c r="AK199" s="17"/>
      <c r="AL199" s="17"/>
      <c r="AM199" s="17"/>
      <c r="AN199" s="17"/>
      <c r="AO199" s="17"/>
      <c r="AP199" s="17"/>
      <c r="AQ199" s="17"/>
      <c r="AR199" s="17"/>
      <c r="AS199" s="17"/>
      <c r="AT199" s="17"/>
      <c r="AU199" s="17"/>
      <c r="AV199" s="17"/>
      <c r="AW199" s="17"/>
      <c r="AX199" s="17"/>
      <c r="AY199" s="17"/>
      <c r="AZ199" s="17"/>
      <c r="BA199" s="17"/>
      <c r="BB199" s="17"/>
      <c r="BC199" s="17"/>
    </row>
    <row r="200" spans="1:55" s="10" customFormat="1" ht="34.5" customHeight="1" x14ac:dyDescent="0.25">
      <c r="A200" s="16">
        <v>147</v>
      </c>
      <c r="B200" s="122"/>
      <c r="C200" s="32" t="s">
        <v>227</v>
      </c>
      <c r="D200" s="98"/>
      <c r="E200" s="97"/>
      <c r="F200" s="35"/>
      <c r="G200" s="30"/>
      <c r="H200" s="145">
        <v>3</v>
      </c>
      <c r="I200" s="27"/>
      <c r="J200" s="16">
        <v>1</v>
      </c>
      <c r="K200" s="167">
        <v>1</v>
      </c>
      <c r="L200" s="167"/>
      <c r="M200" s="27">
        <v>38.6</v>
      </c>
      <c r="N200" s="27">
        <v>38.6</v>
      </c>
      <c r="O200" s="27"/>
      <c r="P200" s="129"/>
      <c r="Q200" s="27">
        <v>38.6</v>
      </c>
      <c r="R200" s="126"/>
      <c r="S200" s="126"/>
      <c r="T200" s="19"/>
      <c r="U200" s="19"/>
      <c r="V200" s="130">
        <f t="shared" si="17"/>
        <v>3856140</v>
      </c>
      <c r="W200" s="130">
        <v>2479477.77</v>
      </c>
      <c r="X200" s="130">
        <f t="shared" si="22"/>
        <v>1376662.23</v>
      </c>
      <c r="Y200" s="130"/>
      <c r="Z200" s="17">
        <v>41873</v>
      </c>
      <c r="AA200" s="344">
        <v>0.96</v>
      </c>
      <c r="AB200" s="400">
        <f t="shared" si="23"/>
        <v>3856140</v>
      </c>
      <c r="AC200" s="17"/>
      <c r="AD200" s="17"/>
      <c r="AE200" s="17"/>
      <c r="AF200" s="17"/>
      <c r="AG200" s="17"/>
      <c r="AH200" s="17"/>
      <c r="AI200" s="17"/>
      <c r="AJ200" s="17"/>
      <c r="AK200" s="17"/>
      <c r="AL200" s="17"/>
      <c r="AM200" s="17"/>
      <c r="AN200" s="17"/>
      <c r="AO200" s="17"/>
      <c r="AP200" s="17"/>
      <c r="AQ200" s="17"/>
      <c r="AR200" s="17"/>
      <c r="AS200" s="17"/>
      <c r="AT200" s="17"/>
      <c r="AU200" s="17"/>
      <c r="AV200" s="17"/>
      <c r="AW200" s="17"/>
      <c r="AX200" s="17"/>
      <c r="AY200" s="17"/>
      <c r="AZ200" s="17"/>
      <c r="BA200" s="17"/>
      <c r="BB200" s="17"/>
      <c r="BC200" s="17"/>
    </row>
    <row r="201" spans="1:55" s="273" customFormat="1" ht="33" customHeight="1" x14ac:dyDescent="0.25">
      <c r="A201" s="384"/>
      <c r="B201" s="212">
        <v>13</v>
      </c>
      <c r="C201" s="213" t="s">
        <v>71</v>
      </c>
      <c r="D201" s="359">
        <v>55</v>
      </c>
      <c r="E201" s="360">
        <v>42398</v>
      </c>
      <c r="F201" s="222">
        <v>46022</v>
      </c>
      <c r="G201" s="361">
        <v>45657</v>
      </c>
      <c r="H201" s="223">
        <f>H202+H203+H204+H205+H206+H207+H208</f>
        <v>18</v>
      </c>
      <c r="I201" s="250">
        <v>301.10000000000002</v>
      </c>
      <c r="J201" s="225">
        <f>J202+J203+J204+J205+J206+J207+J208</f>
        <v>7</v>
      </c>
      <c r="K201" s="271"/>
      <c r="L201" s="271">
        <f>L202+L203+L204+L205+L206+L207+L208</f>
        <v>7</v>
      </c>
      <c r="M201" s="250">
        <f>M202+M203+M204+M205+M206+M207+M208</f>
        <v>301.09999999999997</v>
      </c>
      <c r="N201" s="230"/>
      <c r="O201" s="230">
        <f>O202+O203+O204+O205+O206+O207+O208</f>
        <v>301.09999999999997</v>
      </c>
      <c r="P201" s="272"/>
      <c r="Q201" s="250">
        <f>Q202+Q203+Q204+Q205+Q206+Q207+Q208</f>
        <v>301.09999999999997</v>
      </c>
      <c r="R201" s="227"/>
      <c r="S201" s="227"/>
      <c r="T201" s="231"/>
      <c r="U201" s="224"/>
      <c r="V201" s="214">
        <f t="shared" si="17"/>
        <v>30079889.999999996</v>
      </c>
      <c r="W201" s="214">
        <f>W202+W203+W204+W205+W206+W207+W208</f>
        <v>11796924.690000001</v>
      </c>
      <c r="X201" s="214">
        <f>X202+X203+X204+X205+X206+X207+X208</f>
        <v>18282965.310000002</v>
      </c>
      <c r="Y201" s="214"/>
      <c r="Z201" s="256">
        <v>41873</v>
      </c>
      <c r="AA201" s="347">
        <v>0.96</v>
      </c>
      <c r="AB201" s="400">
        <f t="shared" si="23"/>
        <v>30079890.000000004</v>
      </c>
    </row>
    <row r="202" spans="1:55" s="11" customFormat="1" x14ac:dyDescent="0.25">
      <c r="A202" s="194">
        <v>148</v>
      </c>
      <c r="B202" s="122"/>
      <c r="C202" s="32" t="s">
        <v>228</v>
      </c>
      <c r="D202" s="98"/>
      <c r="E202" s="97"/>
      <c r="F202" s="35"/>
      <c r="G202" s="30"/>
      <c r="H202" s="145">
        <v>2</v>
      </c>
      <c r="I202" s="27"/>
      <c r="J202" s="16">
        <v>1</v>
      </c>
      <c r="K202" s="36"/>
      <c r="L202" s="36">
        <v>1</v>
      </c>
      <c r="M202" s="27">
        <v>38.5</v>
      </c>
      <c r="N202" s="128"/>
      <c r="O202" s="27">
        <v>38.5</v>
      </c>
      <c r="P202" s="150"/>
      <c r="Q202" s="27">
        <v>38.5</v>
      </c>
      <c r="R202" s="126"/>
      <c r="S202" s="126"/>
      <c r="T202" s="152"/>
      <c r="U202" s="19"/>
      <c r="V202" s="130">
        <f t="shared" si="17"/>
        <v>3846150</v>
      </c>
      <c r="W202" s="130">
        <v>2686363.68</v>
      </c>
      <c r="X202" s="130">
        <f t="shared" ref="X202:X208" si="24">V202-W202</f>
        <v>1159786.3199999998</v>
      </c>
      <c r="Y202" s="130"/>
      <c r="Z202" s="17">
        <v>41873</v>
      </c>
      <c r="AA202" s="344">
        <v>0.96</v>
      </c>
      <c r="AB202" s="400">
        <f t="shared" si="23"/>
        <v>3846150</v>
      </c>
      <c r="AC202" s="45"/>
      <c r="AD202" s="45"/>
      <c r="AE202" s="45"/>
      <c r="AF202" s="45"/>
      <c r="AG202" s="45"/>
      <c r="AH202" s="45"/>
      <c r="AI202" s="45"/>
      <c r="AJ202" s="45"/>
      <c r="AK202" s="45"/>
      <c r="AL202" s="45"/>
      <c r="AM202" s="45"/>
      <c r="AN202" s="45"/>
      <c r="AO202" s="45"/>
      <c r="AP202" s="45"/>
      <c r="AQ202" s="45"/>
      <c r="AR202" s="45"/>
      <c r="AS202" s="45"/>
      <c r="AT202" s="45"/>
      <c r="AU202" s="45"/>
      <c r="AV202" s="45"/>
      <c r="AW202" s="45"/>
      <c r="AX202" s="45"/>
      <c r="AY202" s="45"/>
      <c r="AZ202" s="45"/>
      <c r="BA202" s="45"/>
      <c r="BB202" s="45"/>
      <c r="BC202" s="45"/>
    </row>
    <row r="203" spans="1:55" s="11" customFormat="1" x14ac:dyDescent="0.25">
      <c r="A203" s="194">
        <v>149</v>
      </c>
      <c r="B203" s="122"/>
      <c r="C203" s="32" t="s">
        <v>229</v>
      </c>
      <c r="D203" s="98"/>
      <c r="E203" s="97"/>
      <c r="F203" s="35"/>
      <c r="G203" s="30"/>
      <c r="H203" s="145">
        <v>2</v>
      </c>
      <c r="I203" s="27"/>
      <c r="J203" s="16">
        <v>1</v>
      </c>
      <c r="K203" s="36"/>
      <c r="L203" s="36">
        <v>1</v>
      </c>
      <c r="M203" s="27">
        <v>40</v>
      </c>
      <c r="N203" s="128"/>
      <c r="O203" s="27">
        <v>40</v>
      </c>
      <c r="P203" s="150"/>
      <c r="Q203" s="27">
        <v>40</v>
      </c>
      <c r="R203" s="126"/>
      <c r="S203" s="126"/>
      <c r="T203" s="152"/>
      <c r="U203" s="19"/>
      <c r="V203" s="130">
        <f t="shared" si="17"/>
        <v>3996000</v>
      </c>
      <c r="W203" s="130">
        <v>2791027.2</v>
      </c>
      <c r="X203" s="130">
        <f t="shared" si="24"/>
        <v>1204972.7999999998</v>
      </c>
      <c r="Y203" s="130"/>
      <c r="Z203" s="17">
        <v>41873</v>
      </c>
      <c r="AA203" s="344">
        <v>0.96</v>
      </c>
      <c r="AB203" s="400">
        <f t="shared" si="23"/>
        <v>3996000</v>
      </c>
      <c r="AC203" s="45"/>
      <c r="AD203" s="45"/>
      <c r="AE203" s="45"/>
      <c r="AF203" s="45"/>
      <c r="AG203" s="45"/>
      <c r="AH203" s="45"/>
      <c r="AI203" s="45"/>
      <c r="AJ203" s="45"/>
      <c r="AK203" s="45"/>
      <c r="AL203" s="45"/>
      <c r="AM203" s="45"/>
      <c r="AN203" s="45"/>
      <c r="AO203" s="45"/>
      <c r="AP203" s="45"/>
      <c r="AQ203" s="45"/>
      <c r="AR203" s="45"/>
      <c r="AS203" s="45"/>
      <c r="AT203" s="45"/>
      <c r="AU203" s="45"/>
      <c r="AV203" s="45"/>
      <c r="AW203" s="45"/>
      <c r="AX203" s="45"/>
      <c r="AY203" s="45"/>
      <c r="AZ203" s="45"/>
      <c r="BA203" s="45"/>
      <c r="BB203" s="45"/>
      <c r="BC203" s="45"/>
    </row>
    <row r="204" spans="1:55" s="11" customFormat="1" x14ac:dyDescent="0.25">
      <c r="A204" s="194">
        <v>150</v>
      </c>
      <c r="B204" s="122"/>
      <c r="C204" s="32" t="s">
        <v>230</v>
      </c>
      <c r="D204" s="98"/>
      <c r="E204" s="97"/>
      <c r="F204" s="35"/>
      <c r="G204" s="30"/>
      <c r="H204" s="145">
        <v>4</v>
      </c>
      <c r="I204" s="27"/>
      <c r="J204" s="16">
        <v>1</v>
      </c>
      <c r="K204" s="36"/>
      <c r="L204" s="36">
        <v>1</v>
      </c>
      <c r="M204" s="27">
        <v>52.2</v>
      </c>
      <c r="N204" s="128"/>
      <c r="O204" s="27">
        <v>52.2</v>
      </c>
      <c r="P204" s="150"/>
      <c r="Q204" s="27">
        <v>52.2</v>
      </c>
      <c r="R204" s="126"/>
      <c r="S204" s="126"/>
      <c r="T204" s="152"/>
      <c r="U204" s="19"/>
      <c r="V204" s="130">
        <f t="shared" si="17"/>
        <v>5214780</v>
      </c>
      <c r="W204" s="130">
        <v>1023443.11</v>
      </c>
      <c r="X204" s="130">
        <f t="shared" si="24"/>
        <v>4191336.89</v>
      </c>
      <c r="Y204" s="130"/>
      <c r="Z204" s="17">
        <v>41873</v>
      </c>
      <c r="AA204" s="344">
        <v>0.96</v>
      </c>
      <c r="AB204" s="400">
        <f t="shared" si="23"/>
        <v>5214780</v>
      </c>
      <c r="AC204" s="45"/>
      <c r="AD204" s="45"/>
      <c r="AE204" s="45"/>
      <c r="AF204" s="45"/>
      <c r="AG204" s="45"/>
      <c r="AH204" s="45"/>
      <c r="AI204" s="45"/>
      <c r="AJ204" s="45"/>
      <c r="AK204" s="45"/>
      <c r="AL204" s="45"/>
      <c r="AM204" s="45"/>
      <c r="AN204" s="45"/>
      <c r="AO204" s="45"/>
      <c r="AP204" s="45"/>
      <c r="AQ204" s="45"/>
      <c r="AR204" s="45"/>
      <c r="AS204" s="45"/>
      <c r="AT204" s="45"/>
      <c r="AU204" s="45"/>
      <c r="AV204" s="45"/>
      <c r="AW204" s="45"/>
      <c r="AX204" s="45"/>
      <c r="AY204" s="45"/>
      <c r="AZ204" s="45"/>
      <c r="BA204" s="45"/>
      <c r="BB204" s="45"/>
      <c r="BC204" s="45"/>
    </row>
    <row r="205" spans="1:55" s="11" customFormat="1" x14ac:dyDescent="0.25">
      <c r="A205" s="194">
        <v>151</v>
      </c>
      <c r="B205" s="122"/>
      <c r="C205" s="32" t="s">
        <v>231</v>
      </c>
      <c r="D205" s="98"/>
      <c r="E205" s="97"/>
      <c r="F205" s="35"/>
      <c r="G205" s="30"/>
      <c r="H205" s="145">
        <v>2</v>
      </c>
      <c r="I205" s="27"/>
      <c r="J205" s="16">
        <v>1</v>
      </c>
      <c r="K205" s="36"/>
      <c r="L205" s="36">
        <v>1</v>
      </c>
      <c r="M205" s="27">
        <v>38.700000000000003</v>
      </c>
      <c r="N205" s="128"/>
      <c r="O205" s="27">
        <v>38.700000000000003</v>
      </c>
      <c r="P205" s="150"/>
      <c r="Q205" s="27">
        <v>38.700000000000003</v>
      </c>
      <c r="R205" s="126"/>
      <c r="S205" s="126"/>
      <c r="T205" s="152"/>
      <c r="U205" s="19"/>
      <c r="V205" s="130">
        <f t="shared" ref="V205:V268" si="25">Q205*99900</f>
        <v>3866130.0000000005</v>
      </c>
      <c r="W205" s="130">
        <v>1415159.56</v>
      </c>
      <c r="X205" s="130">
        <f t="shared" si="24"/>
        <v>2450970.4400000004</v>
      </c>
      <c r="Y205" s="130"/>
      <c r="Z205" s="17">
        <v>41873</v>
      </c>
      <c r="AA205" s="344">
        <v>0.96</v>
      </c>
      <c r="AB205" s="400">
        <f t="shared" si="23"/>
        <v>3866130.0000000005</v>
      </c>
      <c r="AC205" s="45"/>
      <c r="AD205" s="45"/>
      <c r="AE205" s="45"/>
      <c r="AF205" s="45"/>
      <c r="AG205" s="45"/>
      <c r="AH205" s="45"/>
      <c r="AI205" s="45"/>
      <c r="AJ205" s="45"/>
      <c r="AK205" s="45"/>
      <c r="AL205" s="45"/>
      <c r="AM205" s="45"/>
      <c r="AN205" s="45"/>
      <c r="AO205" s="45"/>
      <c r="AP205" s="45"/>
      <c r="AQ205" s="45"/>
      <c r="AR205" s="45"/>
      <c r="AS205" s="45"/>
      <c r="AT205" s="45"/>
      <c r="AU205" s="45"/>
      <c r="AV205" s="45"/>
      <c r="AW205" s="45"/>
      <c r="AX205" s="45"/>
      <c r="AY205" s="45"/>
      <c r="AZ205" s="45"/>
      <c r="BA205" s="45"/>
      <c r="BB205" s="45"/>
      <c r="BC205" s="45"/>
    </row>
    <row r="206" spans="1:55" s="11" customFormat="1" x14ac:dyDescent="0.25">
      <c r="A206" s="194">
        <v>152</v>
      </c>
      <c r="B206" s="122"/>
      <c r="C206" s="32" t="s">
        <v>232</v>
      </c>
      <c r="D206" s="98"/>
      <c r="E206" s="97"/>
      <c r="F206" s="35"/>
      <c r="G206" s="30"/>
      <c r="H206" s="145">
        <v>1</v>
      </c>
      <c r="I206" s="27"/>
      <c r="J206" s="16">
        <v>1</v>
      </c>
      <c r="K206" s="36"/>
      <c r="L206" s="36">
        <v>1</v>
      </c>
      <c r="M206" s="27">
        <v>39</v>
      </c>
      <c r="N206" s="128"/>
      <c r="O206" s="27">
        <v>39</v>
      </c>
      <c r="P206" s="150"/>
      <c r="Q206" s="27">
        <v>39</v>
      </c>
      <c r="R206" s="126"/>
      <c r="S206" s="126"/>
      <c r="T206" s="152"/>
      <c r="U206" s="19"/>
      <c r="V206" s="130">
        <f t="shared" si="25"/>
        <v>3896100</v>
      </c>
      <c r="W206" s="130">
        <v>470317.54</v>
      </c>
      <c r="X206" s="130">
        <f t="shared" si="24"/>
        <v>3425782.46</v>
      </c>
      <c r="Y206" s="130"/>
      <c r="Z206" s="17">
        <v>41873</v>
      </c>
      <c r="AA206" s="344">
        <v>0.96</v>
      </c>
      <c r="AB206" s="400">
        <f t="shared" si="23"/>
        <v>3896100</v>
      </c>
      <c r="AC206" s="45"/>
      <c r="AD206" s="45"/>
      <c r="AE206" s="45"/>
      <c r="AF206" s="45"/>
      <c r="AG206" s="45"/>
      <c r="AH206" s="45"/>
      <c r="AI206" s="45"/>
      <c r="AJ206" s="45"/>
      <c r="AK206" s="45"/>
      <c r="AL206" s="45"/>
      <c r="AM206" s="45"/>
      <c r="AN206" s="45"/>
      <c r="AO206" s="45"/>
      <c r="AP206" s="45"/>
      <c r="AQ206" s="45"/>
      <c r="AR206" s="45"/>
      <c r="AS206" s="45"/>
      <c r="AT206" s="45"/>
      <c r="AU206" s="45"/>
      <c r="AV206" s="45"/>
      <c r="AW206" s="45"/>
      <c r="AX206" s="45"/>
      <c r="AY206" s="45"/>
      <c r="AZ206" s="45"/>
      <c r="BA206" s="45"/>
      <c r="BB206" s="45"/>
      <c r="BC206" s="45"/>
    </row>
    <row r="207" spans="1:55" s="11" customFormat="1" x14ac:dyDescent="0.25">
      <c r="A207" s="194">
        <v>153</v>
      </c>
      <c r="B207" s="122"/>
      <c r="C207" s="32" t="s">
        <v>233</v>
      </c>
      <c r="D207" s="98"/>
      <c r="E207" s="97"/>
      <c r="F207" s="35"/>
      <c r="G207" s="30"/>
      <c r="H207" s="145">
        <v>5</v>
      </c>
      <c r="I207" s="27"/>
      <c r="J207" s="16">
        <v>1</v>
      </c>
      <c r="K207" s="36"/>
      <c r="L207" s="36">
        <v>1</v>
      </c>
      <c r="M207" s="27">
        <v>40.6</v>
      </c>
      <c r="N207" s="128"/>
      <c r="O207" s="27">
        <v>40.6</v>
      </c>
      <c r="P207" s="150"/>
      <c r="Q207" s="27">
        <v>40.6</v>
      </c>
      <c r="R207" s="126"/>
      <c r="S207" s="126"/>
      <c r="T207" s="152"/>
      <c r="U207" s="19"/>
      <c r="V207" s="130">
        <f t="shared" si="25"/>
        <v>4055940</v>
      </c>
      <c r="W207" s="130">
        <v>2782317.61</v>
      </c>
      <c r="X207" s="130">
        <f t="shared" si="24"/>
        <v>1273622.3900000001</v>
      </c>
      <c r="Y207" s="130"/>
      <c r="Z207" s="17">
        <v>41873</v>
      </c>
      <c r="AA207" s="344">
        <v>0.96</v>
      </c>
      <c r="AB207" s="400">
        <f t="shared" si="23"/>
        <v>4055940</v>
      </c>
      <c r="AC207" s="45"/>
      <c r="AD207" s="45"/>
      <c r="AE207" s="45"/>
      <c r="AF207" s="45"/>
      <c r="AG207" s="45"/>
      <c r="AH207" s="45"/>
      <c r="AI207" s="45"/>
      <c r="AJ207" s="45"/>
      <c r="AK207" s="45"/>
      <c r="AL207" s="45"/>
      <c r="AM207" s="45"/>
      <c r="AN207" s="45"/>
      <c r="AO207" s="45"/>
      <c r="AP207" s="45"/>
      <c r="AQ207" s="45"/>
      <c r="AR207" s="45"/>
      <c r="AS207" s="45"/>
      <c r="AT207" s="45"/>
      <c r="AU207" s="45"/>
      <c r="AV207" s="45"/>
      <c r="AW207" s="45"/>
      <c r="AX207" s="45"/>
      <c r="AY207" s="45"/>
      <c r="AZ207" s="45"/>
      <c r="BA207" s="45"/>
      <c r="BB207" s="45"/>
      <c r="BC207" s="45"/>
    </row>
    <row r="208" spans="1:55" s="11" customFormat="1" x14ac:dyDescent="0.25">
      <c r="A208" s="194">
        <v>154</v>
      </c>
      <c r="B208" s="122"/>
      <c r="C208" s="32" t="s">
        <v>234</v>
      </c>
      <c r="D208" s="98"/>
      <c r="E208" s="97"/>
      <c r="F208" s="35"/>
      <c r="G208" s="30"/>
      <c r="H208" s="145">
        <v>2</v>
      </c>
      <c r="I208" s="27"/>
      <c r="J208" s="16">
        <v>1</v>
      </c>
      <c r="K208" s="36"/>
      <c r="L208" s="36">
        <v>1</v>
      </c>
      <c r="M208" s="27">
        <v>52.1</v>
      </c>
      <c r="N208" s="128"/>
      <c r="O208" s="27">
        <v>52.1</v>
      </c>
      <c r="P208" s="150"/>
      <c r="Q208" s="27">
        <v>52.1</v>
      </c>
      <c r="R208" s="126"/>
      <c r="S208" s="126"/>
      <c r="T208" s="152"/>
      <c r="U208" s="19"/>
      <c r="V208" s="130">
        <f t="shared" si="25"/>
        <v>5204790</v>
      </c>
      <c r="W208" s="130">
        <v>628295.99</v>
      </c>
      <c r="X208" s="130">
        <f t="shared" si="24"/>
        <v>4576494.01</v>
      </c>
      <c r="Y208" s="130"/>
      <c r="Z208" s="17">
        <v>41873</v>
      </c>
      <c r="AA208" s="344">
        <v>0.96</v>
      </c>
      <c r="AB208" s="400">
        <f t="shared" si="23"/>
        <v>5204790</v>
      </c>
      <c r="AC208" s="45"/>
      <c r="AD208" s="45"/>
      <c r="AE208" s="45"/>
      <c r="AF208" s="45"/>
      <c r="AG208" s="45"/>
      <c r="AH208" s="45"/>
      <c r="AI208" s="45"/>
      <c r="AJ208" s="45"/>
      <c r="AK208" s="45"/>
      <c r="AL208" s="45"/>
      <c r="AM208" s="45"/>
      <c r="AN208" s="45"/>
      <c r="AO208" s="45"/>
      <c r="AP208" s="45"/>
      <c r="AQ208" s="45"/>
      <c r="AR208" s="45"/>
      <c r="AS208" s="45"/>
      <c r="AT208" s="45"/>
      <c r="AU208" s="45"/>
      <c r="AV208" s="45"/>
      <c r="AW208" s="45"/>
      <c r="AX208" s="45"/>
      <c r="AY208" s="45"/>
      <c r="AZ208" s="45"/>
      <c r="BA208" s="45"/>
      <c r="BB208" s="45"/>
      <c r="BC208" s="45"/>
    </row>
    <row r="209" spans="1:51" s="273" customFormat="1" ht="36" customHeight="1" x14ac:dyDescent="0.25">
      <c r="A209" s="384"/>
      <c r="B209" s="212">
        <v>14</v>
      </c>
      <c r="C209" s="213" t="s">
        <v>72</v>
      </c>
      <c r="D209" s="359">
        <v>55</v>
      </c>
      <c r="E209" s="360">
        <v>42398</v>
      </c>
      <c r="F209" s="222">
        <v>46022</v>
      </c>
      <c r="G209" s="361">
        <v>45657</v>
      </c>
      <c r="H209" s="223">
        <f>H210+H211+H212+H213+H214+H215+H216+H217</f>
        <v>17</v>
      </c>
      <c r="I209" s="250">
        <f>M209</f>
        <v>338.3</v>
      </c>
      <c r="J209" s="225">
        <f>J210+J211+J212+J213+J214+J215+J216+J217</f>
        <v>8</v>
      </c>
      <c r="K209" s="271">
        <f>K217</f>
        <v>1</v>
      </c>
      <c r="L209" s="271">
        <f>L210+L211+L212+L213+L214+L215+L216+L217</f>
        <v>7</v>
      </c>
      <c r="M209" s="250">
        <f>M210+M211+M212+M213+M214+M215+M216+M217</f>
        <v>338.3</v>
      </c>
      <c r="N209" s="230">
        <f>N217</f>
        <v>39.299999999999997</v>
      </c>
      <c r="O209" s="230">
        <f>O210+O211+O212+O213+O214+O215+O216</f>
        <v>299</v>
      </c>
      <c r="P209" s="272"/>
      <c r="Q209" s="250">
        <f>Q210+Q211+Q212+Q213+Q214+Q215+Q216+Q217</f>
        <v>338.3</v>
      </c>
      <c r="R209" s="227"/>
      <c r="S209" s="227"/>
      <c r="T209" s="231"/>
      <c r="U209" s="224"/>
      <c r="V209" s="214">
        <f t="shared" si="25"/>
        <v>33796170</v>
      </c>
      <c r="W209" s="214">
        <f>W210+W211+W212+W213+W214+W215+W216+W217</f>
        <v>21295054.300000004</v>
      </c>
      <c r="X209" s="214">
        <f>X210+X211+X212+X213+X214+X215+X216+X217</f>
        <v>12501115.699999999</v>
      </c>
      <c r="Y209" s="214"/>
      <c r="Z209" s="256">
        <v>41873</v>
      </c>
      <c r="AA209" s="347">
        <v>0.96</v>
      </c>
      <c r="AB209" s="400">
        <f t="shared" si="23"/>
        <v>33796170</v>
      </c>
    </row>
    <row r="210" spans="1:51" s="11" customFormat="1" x14ac:dyDescent="0.25">
      <c r="A210" s="194">
        <v>155</v>
      </c>
      <c r="B210" s="122"/>
      <c r="C210" s="32" t="s">
        <v>235</v>
      </c>
      <c r="D210" s="98"/>
      <c r="E210" s="97"/>
      <c r="F210" s="35"/>
      <c r="G210" s="30"/>
      <c r="H210" s="145">
        <v>4</v>
      </c>
      <c r="I210" s="27"/>
      <c r="J210" s="16">
        <v>1</v>
      </c>
      <c r="K210" s="36"/>
      <c r="L210" s="36">
        <v>1</v>
      </c>
      <c r="M210" s="27">
        <v>39.299999999999997</v>
      </c>
      <c r="N210" s="128"/>
      <c r="O210" s="27">
        <v>39.299999999999997</v>
      </c>
      <c r="P210" s="150"/>
      <c r="Q210" s="27">
        <v>39.299999999999997</v>
      </c>
      <c r="R210" s="126"/>
      <c r="S210" s="126"/>
      <c r="T210" s="152"/>
      <c r="U210" s="19"/>
      <c r="V210" s="130">
        <f t="shared" si="25"/>
        <v>3926069.9999999995</v>
      </c>
      <c r="W210" s="130">
        <v>2825563.1</v>
      </c>
      <c r="X210" s="130">
        <f t="shared" ref="X210:X217" si="26">V210-W210</f>
        <v>1100506.8999999994</v>
      </c>
      <c r="Y210" s="130"/>
      <c r="Z210" s="17">
        <v>41873</v>
      </c>
      <c r="AA210" s="344">
        <v>0.96</v>
      </c>
      <c r="AB210" s="400">
        <f t="shared" si="23"/>
        <v>3926069.9999999995</v>
      </c>
      <c r="AC210" s="45"/>
      <c r="AD210" s="45"/>
      <c r="AE210" s="45"/>
      <c r="AF210" s="45"/>
      <c r="AG210" s="45"/>
      <c r="AH210" s="45"/>
      <c r="AI210" s="45"/>
      <c r="AJ210" s="45"/>
      <c r="AK210" s="45"/>
      <c r="AL210" s="45"/>
      <c r="AM210" s="45"/>
      <c r="AN210" s="45"/>
      <c r="AO210" s="45"/>
      <c r="AP210" s="45"/>
      <c r="AQ210" s="45"/>
      <c r="AR210" s="45"/>
      <c r="AS210" s="45"/>
      <c r="AT210" s="45"/>
      <c r="AU210" s="45"/>
      <c r="AV210" s="45"/>
      <c r="AW210" s="45"/>
      <c r="AX210" s="45"/>
      <c r="AY210" s="45"/>
    </row>
    <row r="211" spans="1:51" s="11" customFormat="1" x14ac:dyDescent="0.25">
      <c r="A211" s="194">
        <v>156</v>
      </c>
      <c r="B211" s="122"/>
      <c r="C211" s="32" t="s">
        <v>236</v>
      </c>
      <c r="D211" s="98"/>
      <c r="E211" s="97"/>
      <c r="F211" s="35"/>
      <c r="G211" s="30"/>
      <c r="H211" s="145">
        <v>2</v>
      </c>
      <c r="I211" s="27"/>
      <c r="J211" s="16">
        <v>1</v>
      </c>
      <c r="K211" s="36"/>
      <c r="L211" s="36">
        <v>1</v>
      </c>
      <c r="M211" s="27">
        <v>39.4</v>
      </c>
      <c r="N211" s="128"/>
      <c r="O211" s="27">
        <v>39.4</v>
      </c>
      <c r="P211" s="150"/>
      <c r="Q211" s="27">
        <v>39.4</v>
      </c>
      <c r="R211" s="126"/>
      <c r="S211" s="126"/>
      <c r="T211" s="152"/>
      <c r="U211" s="19"/>
      <c r="V211" s="130">
        <f t="shared" si="25"/>
        <v>3936060</v>
      </c>
      <c r="W211" s="130">
        <v>2832752.83</v>
      </c>
      <c r="X211" s="130">
        <f t="shared" si="26"/>
        <v>1103307.17</v>
      </c>
      <c r="Y211" s="130"/>
      <c r="Z211" s="17">
        <v>41873</v>
      </c>
      <c r="AA211" s="344">
        <v>0.96</v>
      </c>
      <c r="AB211" s="400">
        <f t="shared" si="23"/>
        <v>3936060</v>
      </c>
      <c r="AC211" s="45"/>
      <c r="AD211" s="45"/>
      <c r="AE211" s="45"/>
      <c r="AF211" s="45"/>
      <c r="AG211" s="45"/>
      <c r="AH211" s="45"/>
      <c r="AI211" s="45"/>
      <c r="AJ211" s="45"/>
      <c r="AK211" s="45"/>
      <c r="AL211" s="45"/>
      <c r="AM211" s="45"/>
      <c r="AN211" s="45"/>
      <c r="AO211" s="45"/>
      <c r="AP211" s="45"/>
      <c r="AQ211" s="45"/>
      <c r="AR211" s="45"/>
      <c r="AS211" s="45"/>
      <c r="AT211" s="45"/>
      <c r="AU211" s="45"/>
      <c r="AV211" s="45"/>
      <c r="AW211" s="45"/>
      <c r="AX211" s="45"/>
      <c r="AY211" s="45"/>
    </row>
    <row r="212" spans="1:51" s="11" customFormat="1" x14ac:dyDescent="0.25">
      <c r="A212" s="194">
        <v>157</v>
      </c>
      <c r="B212" s="122"/>
      <c r="C212" s="32" t="s">
        <v>237</v>
      </c>
      <c r="D212" s="98"/>
      <c r="E212" s="97"/>
      <c r="F212" s="35"/>
      <c r="G212" s="30"/>
      <c r="H212" s="145">
        <v>2</v>
      </c>
      <c r="I212" s="27"/>
      <c r="J212" s="16">
        <v>1</v>
      </c>
      <c r="K212" s="36"/>
      <c r="L212" s="36">
        <v>1</v>
      </c>
      <c r="M212" s="27">
        <v>50.6</v>
      </c>
      <c r="N212" s="128"/>
      <c r="O212" s="27">
        <v>50.6</v>
      </c>
      <c r="P212" s="150"/>
      <c r="Q212" s="27">
        <v>50.6</v>
      </c>
      <c r="R212" s="126"/>
      <c r="S212" s="126"/>
      <c r="T212" s="152"/>
      <c r="U212" s="19"/>
      <c r="V212" s="130">
        <f t="shared" si="25"/>
        <v>5054940</v>
      </c>
      <c r="W212" s="130">
        <v>3638002.37</v>
      </c>
      <c r="X212" s="130">
        <f t="shared" si="26"/>
        <v>1416937.63</v>
      </c>
      <c r="Y212" s="130"/>
      <c r="Z212" s="17">
        <v>41873</v>
      </c>
      <c r="AA212" s="344">
        <v>0.96</v>
      </c>
      <c r="AB212" s="400">
        <f t="shared" si="23"/>
        <v>5054940</v>
      </c>
      <c r="AC212" s="45"/>
      <c r="AD212" s="45"/>
      <c r="AE212" s="45"/>
      <c r="AF212" s="45"/>
      <c r="AG212" s="45"/>
      <c r="AH212" s="45"/>
      <c r="AI212" s="45"/>
      <c r="AJ212" s="45"/>
      <c r="AK212" s="45"/>
      <c r="AL212" s="45"/>
      <c r="AM212" s="45"/>
      <c r="AN212" s="45"/>
      <c r="AO212" s="45"/>
      <c r="AP212" s="45"/>
      <c r="AQ212" s="45"/>
      <c r="AR212" s="45"/>
      <c r="AS212" s="45"/>
      <c r="AT212" s="45"/>
      <c r="AU212" s="45"/>
      <c r="AV212" s="45"/>
      <c r="AW212" s="45"/>
      <c r="AX212" s="45"/>
      <c r="AY212" s="45"/>
    </row>
    <row r="213" spans="1:51" s="11" customFormat="1" x14ac:dyDescent="0.25">
      <c r="A213" s="194">
        <v>158</v>
      </c>
      <c r="B213" s="122"/>
      <c r="C213" s="32" t="s">
        <v>238</v>
      </c>
      <c r="D213" s="98"/>
      <c r="E213" s="97"/>
      <c r="F213" s="35"/>
      <c r="G213" s="30"/>
      <c r="H213" s="145">
        <v>1</v>
      </c>
      <c r="I213" s="27"/>
      <c r="J213" s="16">
        <v>1</v>
      </c>
      <c r="K213" s="36"/>
      <c r="L213" s="36">
        <v>1</v>
      </c>
      <c r="M213" s="27">
        <v>39.1</v>
      </c>
      <c r="N213" s="128"/>
      <c r="O213" s="27">
        <v>39.1</v>
      </c>
      <c r="P213" s="150"/>
      <c r="Q213" s="27">
        <v>39.1</v>
      </c>
      <c r="R213" s="126"/>
      <c r="S213" s="126"/>
      <c r="T213" s="152"/>
      <c r="U213" s="19"/>
      <c r="V213" s="130">
        <f t="shared" si="25"/>
        <v>3906090</v>
      </c>
      <c r="W213" s="130">
        <v>2811183.65</v>
      </c>
      <c r="X213" s="130">
        <f t="shared" si="26"/>
        <v>1094906.3500000001</v>
      </c>
      <c r="Y213" s="130"/>
      <c r="Z213" s="17">
        <v>41873</v>
      </c>
      <c r="AA213" s="344">
        <v>0.96</v>
      </c>
      <c r="AB213" s="400">
        <f t="shared" si="23"/>
        <v>3906090</v>
      </c>
      <c r="AC213" s="45"/>
      <c r="AD213" s="45"/>
      <c r="AE213" s="45"/>
      <c r="AF213" s="45"/>
      <c r="AG213" s="45"/>
      <c r="AH213" s="45"/>
      <c r="AI213" s="45"/>
      <c r="AJ213" s="45"/>
      <c r="AK213" s="45"/>
      <c r="AL213" s="45"/>
      <c r="AM213" s="45"/>
      <c r="AN213" s="45"/>
      <c r="AO213" s="45"/>
      <c r="AP213" s="45"/>
      <c r="AQ213" s="45"/>
      <c r="AR213" s="45"/>
      <c r="AS213" s="45"/>
      <c r="AT213" s="45"/>
      <c r="AU213" s="45"/>
      <c r="AV213" s="45"/>
      <c r="AW213" s="45"/>
      <c r="AX213" s="45"/>
      <c r="AY213" s="45"/>
    </row>
    <row r="214" spans="1:51" s="11" customFormat="1" x14ac:dyDescent="0.25">
      <c r="A214" s="194">
        <v>159</v>
      </c>
      <c r="B214" s="122"/>
      <c r="C214" s="32" t="s">
        <v>239</v>
      </c>
      <c r="D214" s="98"/>
      <c r="E214" s="97"/>
      <c r="F214" s="35"/>
      <c r="G214" s="30"/>
      <c r="H214" s="145">
        <v>2</v>
      </c>
      <c r="I214" s="27"/>
      <c r="J214" s="16">
        <v>1</v>
      </c>
      <c r="K214" s="36"/>
      <c r="L214" s="36">
        <v>1</v>
      </c>
      <c r="M214" s="27">
        <v>39.299999999999997</v>
      </c>
      <c r="N214" s="128"/>
      <c r="O214" s="27">
        <v>39.299999999999997</v>
      </c>
      <c r="P214" s="150"/>
      <c r="Q214" s="27">
        <v>39.299999999999997</v>
      </c>
      <c r="R214" s="126"/>
      <c r="S214" s="126"/>
      <c r="T214" s="152"/>
      <c r="U214" s="19"/>
      <c r="V214" s="130">
        <f t="shared" si="25"/>
        <v>3926069.9999999995</v>
      </c>
      <c r="W214" s="130">
        <v>2825563.1</v>
      </c>
      <c r="X214" s="130">
        <f t="shared" si="26"/>
        <v>1100506.8999999994</v>
      </c>
      <c r="Y214" s="130"/>
      <c r="Z214" s="17">
        <v>41873</v>
      </c>
      <c r="AA214" s="344">
        <v>0.96</v>
      </c>
      <c r="AB214" s="400">
        <f t="shared" si="23"/>
        <v>3926069.9999999995</v>
      </c>
      <c r="AC214" s="45"/>
      <c r="AD214" s="45"/>
      <c r="AE214" s="45"/>
      <c r="AF214" s="45"/>
      <c r="AG214" s="45"/>
      <c r="AH214" s="45"/>
      <c r="AI214" s="45"/>
      <c r="AJ214" s="45"/>
      <c r="AK214" s="45"/>
      <c r="AL214" s="45"/>
      <c r="AM214" s="45"/>
      <c r="AN214" s="45"/>
      <c r="AO214" s="45"/>
      <c r="AP214" s="45"/>
      <c r="AQ214" s="45"/>
      <c r="AR214" s="45"/>
      <c r="AS214" s="45"/>
      <c r="AT214" s="45"/>
      <c r="AU214" s="45"/>
      <c r="AV214" s="45"/>
      <c r="AW214" s="45"/>
      <c r="AX214" s="45"/>
      <c r="AY214" s="45"/>
    </row>
    <row r="215" spans="1:51" s="11" customFormat="1" x14ac:dyDescent="0.25">
      <c r="A215" s="194">
        <v>160</v>
      </c>
      <c r="B215" s="122"/>
      <c r="C215" s="32" t="s">
        <v>240</v>
      </c>
      <c r="D215" s="98"/>
      <c r="E215" s="97"/>
      <c r="F215" s="35"/>
      <c r="G215" s="30"/>
      <c r="H215" s="145">
        <v>3</v>
      </c>
      <c r="I215" s="27"/>
      <c r="J215" s="16">
        <v>1</v>
      </c>
      <c r="K215" s="36"/>
      <c r="L215" s="36">
        <v>1</v>
      </c>
      <c r="M215" s="27">
        <v>40.700000000000003</v>
      </c>
      <c r="N215" s="128"/>
      <c r="O215" s="27">
        <v>40.700000000000003</v>
      </c>
      <c r="P215" s="150"/>
      <c r="Q215" s="27">
        <v>40.700000000000003</v>
      </c>
      <c r="R215" s="126"/>
      <c r="S215" s="126"/>
      <c r="T215" s="152"/>
      <c r="U215" s="19"/>
      <c r="V215" s="130">
        <f t="shared" si="25"/>
        <v>4065930.0000000005</v>
      </c>
      <c r="W215" s="130">
        <v>2926219.3</v>
      </c>
      <c r="X215" s="130">
        <f t="shared" si="26"/>
        <v>1139710.7000000007</v>
      </c>
      <c r="Y215" s="130"/>
      <c r="Z215" s="17">
        <v>41873</v>
      </c>
      <c r="AA215" s="344">
        <v>0.96</v>
      </c>
      <c r="AB215" s="400">
        <f t="shared" si="23"/>
        <v>4065930.0000000005</v>
      </c>
      <c r="AC215" s="45"/>
      <c r="AD215" s="45"/>
      <c r="AE215" s="45"/>
      <c r="AF215" s="45"/>
      <c r="AG215" s="45"/>
      <c r="AH215" s="45"/>
      <c r="AI215" s="45"/>
      <c r="AJ215" s="45"/>
      <c r="AK215" s="45"/>
      <c r="AL215" s="45"/>
      <c r="AM215" s="45"/>
      <c r="AN215" s="45"/>
      <c r="AO215" s="45"/>
      <c r="AP215" s="45"/>
      <c r="AQ215" s="45"/>
      <c r="AR215" s="45"/>
      <c r="AS215" s="45"/>
      <c r="AT215" s="45"/>
      <c r="AU215" s="45"/>
      <c r="AV215" s="45"/>
      <c r="AW215" s="45"/>
      <c r="AX215" s="45"/>
      <c r="AY215" s="45"/>
    </row>
    <row r="216" spans="1:51" s="11" customFormat="1" x14ac:dyDescent="0.25">
      <c r="A216" s="194">
        <v>161</v>
      </c>
      <c r="B216" s="122"/>
      <c r="C216" s="32" t="s">
        <v>241</v>
      </c>
      <c r="D216" s="98"/>
      <c r="E216" s="97"/>
      <c r="F216" s="35"/>
      <c r="G216" s="30"/>
      <c r="H216" s="145">
        <v>2</v>
      </c>
      <c r="I216" s="27"/>
      <c r="J216" s="16">
        <v>1</v>
      </c>
      <c r="K216" s="36"/>
      <c r="L216" s="36">
        <v>1</v>
      </c>
      <c r="M216" s="27">
        <v>50.6</v>
      </c>
      <c r="N216" s="128"/>
      <c r="O216" s="27">
        <v>50.6</v>
      </c>
      <c r="P216" s="150"/>
      <c r="Q216" s="27">
        <v>50.6</v>
      </c>
      <c r="R216" s="126"/>
      <c r="S216" s="126"/>
      <c r="T216" s="152"/>
      <c r="U216" s="19"/>
      <c r="V216" s="130">
        <f t="shared" si="25"/>
        <v>5054940</v>
      </c>
      <c r="W216" s="130">
        <v>610206.85</v>
      </c>
      <c r="X216" s="130">
        <f t="shared" si="26"/>
        <v>4444733.1500000004</v>
      </c>
      <c r="Y216" s="130"/>
      <c r="Z216" s="17">
        <v>41873</v>
      </c>
      <c r="AA216" s="344">
        <v>0.96</v>
      </c>
      <c r="AB216" s="400">
        <f t="shared" si="23"/>
        <v>5054940</v>
      </c>
      <c r="AC216" s="45"/>
      <c r="AD216" s="45"/>
      <c r="AE216" s="45"/>
      <c r="AF216" s="45"/>
      <c r="AG216" s="45"/>
      <c r="AH216" s="45"/>
      <c r="AI216" s="45"/>
      <c r="AJ216" s="45"/>
      <c r="AK216" s="45"/>
      <c r="AL216" s="45"/>
      <c r="AM216" s="45"/>
      <c r="AN216" s="45"/>
      <c r="AO216" s="45"/>
      <c r="AP216" s="45"/>
      <c r="AQ216" s="45"/>
      <c r="AR216" s="45"/>
      <c r="AS216" s="45"/>
      <c r="AT216" s="45"/>
      <c r="AU216" s="45"/>
      <c r="AV216" s="45"/>
      <c r="AW216" s="45"/>
      <c r="AX216" s="45"/>
      <c r="AY216" s="45"/>
    </row>
    <row r="217" spans="1:51" s="11" customFormat="1" x14ac:dyDescent="0.25">
      <c r="A217" s="194">
        <v>162</v>
      </c>
      <c r="B217" s="122"/>
      <c r="C217" s="32" t="s">
        <v>242</v>
      </c>
      <c r="D217" s="98"/>
      <c r="E217" s="97"/>
      <c r="F217" s="35"/>
      <c r="G217" s="30"/>
      <c r="H217" s="145">
        <v>1</v>
      </c>
      <c r="I217" s="27"/>
      <c r="J217" s="16">
        <v>1</v>
      </c>
      <c r="K217" s="36">
        <v>1</v>
      </c>
      <c r="L217" s="36"/>
      <c r="M217" s="27">
        <v>39.299999999999997</v>
      </c>
      <c r="N217" s="128">
        <v>39.299999999999997</v>
      </c>
      <c r="O217" s="27"/>
      <c r="P217" s="150"/>
      <c r="Q217" s="27">
        <v>39.299999999999997</v>
      </c>
      <c r="R217" s="126"/>
      <c r="S217" s="126"/>
      <c r="T217" s="152"/>
      <c r="U217" s="19"/>
      <c r="V217" s="130">
        <f t="shared" si="25"/>
        <v>3926069.9999999995</v>
      </c>
      <c r="W217" s="130">
        <v>2825563.1</v>
      </c>
      <c r="X217" s="130">
        <f t="shared" si="26"/>
        <v>1100506.8999999994</v>
      </c>
      <c r="Y217" s="130"/>
      <c r="Z217" s="17">
        <v>41873</v>
      </c>
      <c r="AA217" s="344">
        <v>0.96</v>
      </c>
      <c r="AB217" s="400">
        <f t="shared" si="23"/>
        <v>3926069.9999999995</v>
      </c>
      <c r="AC217" s="45"/>
      <c r="AD217" s="45"/>
      <c r="AE217" s="45"/>
      <c r="AF217" s="45"/>
      <c r="AG217" s="45"/>
      <c r="AH217" s="45"/>
      <c r="AI217" s="45"/>
      <c r="AJ217" s="45"/>
      <c r="AK217" s="45"/>
      <c r="AL217" s="45"/>
      <c r="AM217" s="45"/>
      <c r="AN217" s="45"/>
      <c r="AO217" s="45"/>
      <c r="AP217" s="45"/>
      <c r="AQ217" s="45"/>
      <c r="AR217" s="45"/>
      <c r="AS217" s="45"/>
      <c r="AT217" s="45"/>
      <c r="AU217" s="45"/>
      <c r="AV217" s="45"/>
      <c r="AW217" s="45"/>
      <c r="AX217" s="45"/>
      <c r="AY217" s="45"/>
    </row>
    <row r="218" spans="1:51" s="276" customFormat="1" ht="36" customHeight="1" x14ac:dyDescent="0.25">
      <c r="A218" s="384"/>
      <c r="B218" s="212">
        <v>15</v>
      </c>
      <c r="C218" s="213" t="s">
        <v>73</v>
      </c>
      <c r="D218" s="359">
        <v>55</v>
      </c>
      <c r="E218" s="360">
        <v>42398</v>
      </c>
      <c r="F218" s="222">
        <v>46022</v>
      </c>
      <c r="G218" s="361">
        <v>45657</v>
      </c>
      <c r="H218" s="225">
        <f>H219</f>
        <v>1</v>
      </c>
      <c r="I218" s="250">
        <v>30.9</v>
      </c>
      <c r="J218" s="225">
        <f>J219</f>
        <v>1</v>
      </c>
      <c r="K218" s="271"/>
      <c r="L218" s="271">
        <f>L219</f>
        <v>1</v>
      </c>
      <c r="M218" s="250">
        <f>M219</f>
        <v>30.9</v>
      </c>
      <c r="N218" s="230"/>
      <c r="O218" s="230">
        <f>O219</f>
        <v>30.9</v>
      </c>
      <c r="P218" s="274"/>
      <c r="Q218" s="250">
        <f>Q219</f>
        <v>30.9</v>
      </c>
      <c r="R218" s="227"/>
      <c r="S218" s="227"/>
      <c r="T218" s="231"/>
      <c r="U218" s="224"/>
      <c r="V218" s="214">
        <f>V219</f>
        <v>2800000</v>
      </c>
      <c r="W218" s="214">
        <f>W219</f>
        <v>0</v>
      </c>
      <c r="X218" s="214">
        <f>X219</f>
        <v>2800000</v>
      </c>
      <c r="Y218" s="214"/>
      <c r="Z218" s="256">
        <v>41873</v>
      </c>
      <c r="AA218" s="347">
        <v>0.96</v>
      </c>
      <c r="AB218" s="400">
        <f t="shared" si="23"/>
        <v>2800000</v>
      </c>
    </row>
    <row r="219" spans="1:51" s="3" customFormat="1" x14ac:dyDescent="0.25">
      <c r="A219" s="194">
        <v>163</v>
      </c>
      <c r="B219" s="122"/>
      <c r="C219" s="53" t="s">
        <v>243</v>
      </c>
      <c r="D219" s="98"/>
      <c r="E219" s="97"/>
      <c r="F219" s="35"/>
      <c r="G219" s="30"/>
      <c r="H219" s="16">
        <v>1</v>
      </c>
      <c r="I219" s="27"/>
      <c r="J219" s="16">
        <v>1</v>
      </c>
      <c r="K219" s="36"/>
      <c r="L219" s="36">
        <v>1</v>
      </c>
      <c r="M219" s="27">
        <v>30.9</v>
      </c>
      <c r="N219" s="128"/>
      <c r="O219" s="128">
        <v>30.9</v>
      </c>
      <c r="P219" s="156"/>
      <c r="Q219" s="27">
        <v>30.9</v>
      </c>
      <c r="R219" s="126"/>
      <c r="S219" s="126"/>
      <c r="T219" s="152"/>
      <c r="U219" s="19"/>
      <c r="V219" s="399">
        <v>2800000</v>
      </c>
      <c r="W219" s="130">
        <v>0</v>
      </c>
      <c r="X219" s="130">
        <f>V219-W219</f>
        <v>2800000</v>
      </c>
      <c r="Y219" s="130"/>
      <c r="Z219" s="17">
        <v>41873</v>
      </c>
      <c r="AA219" s="344">
        <v>0.96</v>
      </c>
      <c r="AB219" s="400">
        <f t="shared" si="23"/>
        <v>2800000</v>
      </c>
      <c r="AC219" s="37"/>
      <c r="AD219" s="37"/>
      <c r="AE219" s="37"/>
      <c r="AF219" s="37"/>
      <c r="AG219" s="37"/>
      <c r="AH219" s="37"/>
      <c r="AI219" s="37"/>
      <c r="AJ219" s="37"/>
      <c r="AK219" s="37"/>
      <c r="AL219" s="37"/>
      <c r="AM219" s="37"/>
      <c r="AN219" s="37"/>
      <c r="AO219" s="37"/>
      <c r="AP219" s="37"/>
      <c r="AQ219" s="37"/>
      <c r="AR219" s="37"/>
      <c r="AS219" s="37"/>
      <c r="AT219" s="37"/>
      <c r="AU219" s="37"/>
      <c r="AV219" s="37"/>
      <c r="AW219" s="37"/>
      <c r="AX219" s="37"/>
      <c r="AY219" s="37"/>
    </row>
    <row r="220" spans="1:51" s="276" customFormat="1" ht="40.5" customHeight="1" x14ac:dyDescent="0.25">
      <c r="A220" s="384"/>
      <c r="B220" s="212">
        <v>16</v>
      </c>
      <c r="C220" s="213" t="s">
        <v>76</v>
      </c>
      <c r="D220" s="359">
        <v>55</v>
      </c>
      <c r="E220" s="360">
        <v>42398</v>
      </c>
      <c r="F220" s="222">
        <v>46022</v>
      </c>
      <c r="G220" s="361">
        <v>45657</v>
      </c>
      <c r="H220" s="223">
        <f>SUM(H221:H230)</f>
        <v>22</v>
      </c>
      <c r="I220" s="250">
        <f>M220</f>
        <v>404.70000000000005</v>
      </c>
      <c r="J220" s="225">
        <f t="shared" ref="J220:O220" si="27">SUM(J221:J230)</f>
        <v>10</v>
      </c>
      <c r="K220" s="271">
        <f t="shared" si="27"/>
        <v>4</v>
      </c>
      <c r="L220" s="271">
        <f t="shared" si="27"/>
        <v>6</v>
      </c>
      <c r="M220" s="250">
        <f t="shared" si="27"/>
        <v>404.70000000000005</v>
      </c>
      <c r="N220" s="230">
        <f t="shared" si="27"/>
        <v>161.30000000000001</v>
      </c>
      <c r="O220" s="230">
        <f t="shared" si="27"/>
        <v>243.40000000000003</v>
      </c>
      <c r="P220" s="274"/>
      <c r="Q220" s="250">
        <f>SUM(Q221:Q230)</f>
        <v>404.70000000000005</v>
      </c>
      <c r="R220" s="227"/>
      <c r="S220" s="227"/>
      <c r="T220" s="231"/>
      <c r="U220" s="224"/>
      <c r="V220" s="214">
        <f>SUM(V221:V230)</f>
        <v>39670290</v>
      </c>
      <c r="W220" s="214">
        <f>W221+W222+W223+W224+W225+W226+W227+W228+W229+W230</f>
        <v>0</v>
      </c>
      <c r="X220" s="214">
        <f>X221+X222+X223+X224+X225+X226+X227+X228+X229+X230</f>
        <v>39670290</v>
      </c>
      <c r="Y220" s="214"/>
      <c r="Z220" s="256">
        <v>41873</v>
      </c>
      <c r="AA220" s="347">
        <v>0.96</v>
      </c>
      <c r="AB220" s="400">
        <f t="shared" si="23"/>
        <v>39670290</v>
      </c>
    </row>
    <row r="221" spans="1:51" s="100" customFormat="1" ht="40.5" customHeight="1" x14ac:dyDescent="0.25">
      <c r="A221" s="396">
        <v>164</v>
      </c>
      <c r="B221" s="397"/>
      <c r="C221" s="398" t="s">
        <v>405</v>
      </c>
      <c r="D221" s="98"/>
      <c r="E221" s="97"/>
      <c r="F221" s="35"/>
      <c r="G221" s="30"/>
      <c r="H221" s="245">
        <v>1</v>
      </c>
      <c r="I221" s="27"/>
      <c r="J221" s="16">
        <v>1</v>
      </c>
      <c r="K221" s="36">
        <v>1</v>
      </c>
      <c r="L221" s="36"/>
      <c r="M221" s="27">
        <v>24.3</v>
      </c>
      <c r="N221" s="128">
        <v>24.3</v>
      </c>
      <c r="O221" s="128"/>
      <c r="P221" s="156"/>
      <c r="Q221" s="27">
        <v>24.3</v>
      </c>
      <c r="R221" s="126"/>
      <c r="S221" s="126"/>
      <c r="T221" s="152"/>
      <c r="U221" s="19"/>
      <c r="V221" s="130">
        <f>Q221*99900</f>
        <v>2427570</v>
      </c>
      <c r="W221" s="130">
        <v>0</v>
      </c>
      <c r="X221" s="130">
        <f t="shared" ref="X221:X230" si="28">V221-W221</f>
        <v>2427570</v>
      </c>
      <c r="Y221" s="130"/>
      <c r="Z221" s="17"/>
      <c r="AA221" s="344"/>
      <c r="AB221" s="400">
        <f t="shared" si="23"/>
        <v>2427570</v>
      </c>
    </row>
    <row r="222" spans="1:51" s="37" customFormat="1" ht="37.5" x14ac:dyDescent="0.25">
      <c r="A222" s="396">
        <v>165</v>
      </c>
      <c r="B222" s="122"/>
      <c r="C222" s="32" t="s">
        <v>373</v>
      </c>
      <c r="D222" s="98"/>
      <c r="E222" s="97"/>
      <c r="F222" s="35"/>
      <c r="G222" s="30"/>
      <c r="H222" s="145">
        <v>2</v>
      </c>
      <c r="I222" s="27"/>
      <c r="J222" s="16">
        <v>1</v>
      </c>
      <c r="K222" s="36">
        <v>1</v>
      </c>
      <c r="L222" s="36"/>
      <c r="M222" s="27">
        <v>36.200000000000003</v>
      </c>
      <c r="N222" s="27">
        <f>M222</f>
        <v>36.200000000000003</v>
      </c>
      <c r="O222" s="27"/>
      <c r="P222" s="156"/>
      <c r="Q222" s="27">
        <f>M222</f>
        <v>36.200000000000003</v>
      </c>
      <c r="R222" s="126"/>
      <c r="S222" s="126"/>
      <c r="T222" s="152"/>
      <c r="U222" s="19"/>
      <c r="V222" s="130">
        <f>M222*99900</f>
        <v>3616380.0000000005</v>
      </c>
      <c r="W222" s="130">
        <v>0</v>
      </c>
      <c r="X222" s="130">
        <f t="shared" si="28"/>
        <v>3616380.0000000005</v>
      </c>
      <c r="Y222" s="130"/>
      <c r="Z222" s="17">
        <v>41873</v>
      </c>
      <c r="AA222" s="344">
        <v>0.96</v>
      </c>
      <c r="AB222" s="400">
        <f t="shared" si="23"/>
        <v>3616380.0000000005</v>
      </c>
    </row>
    <row r="223" spans="1:51" s="37" customFormat="1" x14ac:dyDescent="0.25">
      <c r="A223" s="396">
        <v>166</v>
      </c>
      <c r="B223" s="122"/>
      <c r="C223" s="32" t="s">
        <v>261</v>
      </c>
      <c r="D223" s="98"/>
      <c r="E223" s="97"/>
      <c r="F223" s="35"/>
      <c r="G223" s="30"/>
      <c r="H223" s="145">
        <v>5</v>
      </c>
      <c r="I223" s="27"/>
      <c r="J223" s="16">
        <v>1</v>
      </c>
      <c r="K223" s="36">
        <v>1</v>
      </c>
      <c r="L223" s="36"/>
      <c r="M223" s="27">
        <v>49.9</v>
      </c>
      <c r="N223" s="27">
        <v>49.9</v>
      </c>
      <c r="O223" s="27"/>
      <c r="P223" s="156"/>
      <c r="Q223" s="27">
        <v>49.9</v>
      </c>
      <c r="R223" s="126"/>
      <c r="S223" s="126"/>
      <c r="T223" s="152"/>
      <c r="U223" s="19"/>
      <c r="V223" s="130">
        <f>47.9*99900</f>
        <v>4785210</v>
      </c>
      <c r="W223" s="130">
        <v>0</v>
      </c>
      <c r="X223" s="130">
        <f t="shared" si="28"/>
        <v>4785210</v>
      </c>
      <c r="Y223" s="130"/>
      <c r="Z223" s="17">
        <v>41873</v>
      </c>
      <c r="AA223" s="344">
        <v>0.96</v>
      </c>
      <c r="AB223" s="402">
        <f t="shared" si="23"/>
        <v>4785210</v>
      </c>
      <c r="AC223" s="37" t="s">
        <v>406</v>
      </c>
    </row>
    <row r="224" spans="1:51" s="37" customFormat="1" x14ac:dyDescent="0.25">
      <c r="A224" s="396">
        <v>167</v>
      </c>
      <c r="B224" s="122"/>
      <c r="C224" s="32" t="s">
        <v>262</v>
      </c>
      <c r="D224" s="98"/>
      <c r="E224" s="97"/>
      <c r="F224" s="35"/>
      <c r="G224" s="30"/>
      <c r="H224" s="145">
        <v>2</v>
      </c>
      <c r="I224" s="27"/>
      <c r="J224" s="16">
        <v>1</v>
      </c>
      <c r="K224" s="36"/>
      <c r="L224" s="36">
        <v>1</v>
      </c>
      <c r="M224" s="27">
        <v>76.5</v>
      </c>
      <c r="N224" s="27"/>
      <c r="O224" s="27">
        <v>76.5</v>
      </c>
      <c r="P224" s="156"/>
      <c r="Q224" s="27">
        <v>76.5</v>
      </c>
      <c r="R224" s="126"/>
      <c r="S224" s="126"/>
      <c r="T224" s="152"/>
      <c r="U224" s="19"/>
      <c r="V224" s="130">
        <f>Q224*99900</f>
        <v>7642350</v>
      </c>
      <c r="W224" s="130">
        <v>0</v>
      </c>
      <c r="X224" s="130">
        <f t="shared" si="28"/>
        <v>7642350</v>
      </c>
      <c r="Y224" s="130"/>
      <c r="Z224" s="17">
        <v>41873</v>
      </c>
      <c r="AA224" s="344">
        <v>0.96</v>
      </c>
      <c r="AB224" s="400">
        <f t="shared" si="23"/>
        <v>7642350</v>
      </c>
    </row>
    <row r="225" spans="1:51" s="37" customFormat="1" x14ac:dyDescent="0.25">
      <c r="A225" s="396">
        <v>168</v>
      </c>
      <c r="B225" s="122"/>
      <c r="C225" s="32" t="s">
        <v>263</v>
      </c>
      <c r="D225" s="98"/>
      <c r="E225" s="97"/>
      <c r="F225" s="35"/>
      <c r="G225" s="30"/>
      <c r="H225" s="145">
        <v>3</v>
      </c>
      <c r="I225" s="27"/>
      <c r="J225" s="16">
        <v>1</v>
      </c>
      <c r="K225" s="36">
        <v>1</v>
      </c>
      <c r="L225" s="36"/>
      <c r="M225" s="27">
        <v>50.9</v>
      </c>
      <c r="N225" s="27">
        <v>50.9</v>
      </c>
      <c r="O225" s="27"/>
      <c r="P225" s="156"/>
      <c r="Q225" s="27">
        <v>50.9</v>
      </c>
      <c r="R225" s="126"/>
      <c r="S225" s="126"/>
      <c r="T225" s="152"/>
      <c r="U225" s="19"/>
      <c r="V225" s="130">
        <f t="shared" si="25"/>
        <v>5084910</v>
      </c>
      <c r="W225" s="130">
        <v>0</v>
      </c>
      <c r="X225" s="130">
        <f t="shared" si="28"/>
        <v>5084910</v>
      </c>
      <c r="Y225" s="130"/>
      <c r="Z225" s="17">
        <v>41873</v>
      </c>
      <c r="AA225" s="344">
        <v>0.96</v>
      </c>
      <c r="AB225" s="400">
        <f t="shared" si="23"/>
        <v>5084910</v>
      </c>
    </row>
    <row r="226" spans="1:51" s="37" customFormat="1" x14ac:dyDescent="0.25">
      <c r="A226" s="396">
        <v>169</v>
      </c>
      <c r="B226" s="122"/>
      <c r="C226" s="32" t="s">
        <v>264</v>
      </c>
      <c r="D226" s="98"/>
      <c r="E226" s="97"/>
      <c r="F226" s="35"/>
      <c r="G226" s="30"/>
      <c r="H226" s="145">
        <v>1</v>
      </c>
      <c r="I226" s="27"/>
      <c r="J226" s="16">
        <v>1</v>
      </c>
      <c r="K226" s="36"/>
      <c r="L226" s="36">
        <v>1</v>
      </c>
      <c r="M226" s="27">
        <v>49.6</v>
      </c>
      <c r="N226" s="27"/>
      <c r="O226" s="27">
        <v>49.6</v>
      </c>
      <c r="P226" s="156"/>
      <c r="Q226" s="27">
        <v>49.6</v>
      </c>
      <c r="R226" s="126"/>
      <c r="S226" s="126"/>
      <c r="T226" s="152"/>
      <c r="U226" s="19"/>
      <c r="V226" s="130">
        <f>44*99900</f>
        <v>4395600</v>
      </c>
      <c r="W226" s="130">
        <v>0</v>
      </c>
      <c r="X226" s="130">
        <f t="shared" si="28"/>
        <v>4395600</v>
      </c>
      <c r="Y226" s="130"/>
      <c r="Z226" s="17">
        <v>41873</v>
      </c>
      <c r="AA226" s="344">
        <v>0.96</v>
      </c>
      <c r="AB226" s="402">
        <f t="shared" si="23"/>
        <v>4395600</v>
      </c>
      <c r="AC226" s="37" t="s">
        <v>407</v>
      </c>
    </row>
    <row r="227" spans="1:51" s="37" customFormat="1" ht="39" customHeight="1" x14ac:dyDescent="0.25">
      <c r="A227" s="396">
        <v>170</v>
      </c>
      <c r="B227" s="122"/>
      <c r="C227" s="32" t="s">
        <v>374</v>
      </c>
      <c r="D227" s="98"/>
      <c r="E227" s="97"/>
      <c r="F227" s="35"/>
      <c r="G227" s="30"/>
      <c r="H227" s="145">
        <v>3</v>
      </c>
      <c r="I227" s="27"/>
      <c r="J227" s="16">
        <v>1</v>
      </c>
      <c r="K227" s="36"/>
      <c r="L227" s="36">
        <v>1</v>
      </c>
      <c r="M227" s="27">
        <v>34.9</v>
      </c>
      <c r="N227" s="27"/>
      <c r="O227" s="27">
        <v>34.9</v>
      </c>
      <c r="P227" s="156"/>
      <c r="Q227" s="27">
        <f>M227</f>
        <v>34.9</v>
      </c>
      <c r="R227" s="126"/>
      <c r="S227" s="126"/>
      <c r="T227" s="152"/>
      <c r="U227" s="19"/>
      <c r="V227" s="130">
        <f>M227*99900</f>
        <v>3486510</v>
      </c>
      <c r="W227" s="130">
        <v>0</v>
      </c>
      <c r="X227" s="130">
        <f t="shared" si="28"/>
        <v>3486510</v>
      </c>
      <c r="Y227" s="130"/>
      <c r="Z227" s="17"/>
      <c r="AA227" s="344"/>
      <c r="AB227" s="400">
        <f t="shared" si="23"/>
        <v>3486510</v>
      </c>
    </row>
    <row r="228" spans="1:51" s="37" customFormat="1" ht="37.5" x14ac:dyDescent="0.25">
      <c r="A228" s="396">
        <v>171</v>
      </c>
      <c r="B228" s="122"/>
      <c r="C228" s="32" t="s">
        <v>374</v>
      </c>
      <c r="D228" s="98"/>
      <c r="E228" s="97"/>
      <c r="F228" s="35"/>
      <c r="G228" s="30"/>
      <c r="H228" s="145">
        <v>1</v>
      </c>
      <c r="I228" s="27"/>
      <c r="J228" s="16">
        <v>1</v>
      </c>
      <c r="K228" s="36"/>
      <c r="L228" s="36">
        <v>1</v>
      </c>
      <c r="M228" s="27">
        <v>22.8</v>
      </c>
      <c r="N228" s="27"/>
      <c r="O228" s="27">
        <f>M228</f>
        <v>22.8</v>
      </c>
      <c r="P228" s="156"/>
      <c r="Q228" s="27">
        <f>M228</f>
        <v>22.8</v>
      </c>
      <c r="R228" s="126"/>
      <c r="S228" s="126"/>
      <c r="T228" s="152"/>
      <c r="U228" s="19"/>
      <c r="V228" s="130">
        <f t="shared" si="25"/>
        <v>2277720</v>
      </c>
      <c r="W228" s="130">
        <v>0</v>
      </c>
      <c r="X228" s="130">
        <f t="shared" si="28"/>
        <v>2277720</v>
      </c>
      <c r="Y228" s="130"/>
      <c r="Z228" s="17">
        <v>41873</v>
      </c>
      <c r="AA228" s="344">
        <v>0.96</v>
      </c>
      <c r="AB228" s="400">
        <f t="shared" si="23"/>
        <v>2277720</v>
      </c>
    </row>
    <row r="229" spans="1:51" s="37" customFormat="1" ht="37.5" x14ac:dyDescent="0.25">
      <c r="A229" s="396">
        <v>172</v>
      </c>
      <c r="B229" s="122"/>
      <c r="C229" s="32" t="s">
        <v>375</v>
      </c>
      <c r="D229" s="98"/>
      <c r="E229" s="97"/>
      <c r="F229" s="35"/>
      <c r="G229" s="30"/>
      <c r="H229" s="145">
        <v>2</v>
      </c>
      <c r="I229" s="27"/>
      <c r="J229" s="16">
        <v>1</v>
      </c>
      <c r="K229" s="36"/>
      <c r="L229" s="36">
        <v>1</v>
      </c>
      <c r="M229" s="27">
        <v>35.299999999999997</v>
      </c>
      <c r="N229" s="27"/>
      <c r="O229" s="27">
        <f>M229</f>
        <v>35.299999999999997</v>
      </c>
      <c r="P229" s="156"/>
      <c r="Q229" s="27">
        <f>M229</f>
        <v>35.299999999999997</v>
      </c>
      <c r="R229" s="126"/>
      <c r="S229" s="126"/>
      <c r="T229" s="152"/>
      <c r="U229" s="19"/>
      <c r="V229" s="130">
        <f t="shared" si="25"/>
        <v>3526469.9999999995</v>
      </c>
      <c r="W229" s="130">
        <v>0</v>
      </c>
      <c r="X229" s="130">
        <f t="shared" si="28"/>
        <v>3526469.9999999995</v>
      </c>
      <c r="Y229" s="130"/>
      <c r="Z229" s="17">
        <v>41873</v>
      </c>
      <c r="AA229" s="344">
        <v>0.96</v>
      </c>
      <c r="AB229" s="400">
        <f t="shared" si="23"/>
        <v>3526469.9999999995</v>
      </c>
    </row>
    <row r="230" spans="1:51" s="37" customFormat="1" ht="37.5" x14ac:dyDescent="0.25">
      <c r="A230" s="396">
        <v>173</v>
      </c>
      <c r="B230" s="122"/>
      <c r="C230" s="32" t="s">
        <v>375</v>
      </c>
      <c r="D230" s="98"/>
      <c r="E230" s="97"/>
      <c r="F230" s="35"/>
      <c r="G230" s="30"/>
      <c r="H230" s="145">
        <v>2</v>
      </c>
      <c r="I230" s="27"/>
      <c r="J230" s="16">
        <v>1</v>
      </c>
      <c r="K230" s="36"/>
      <c r="L230" s="36">
        <v>1</v>
      </c>
      <c r="M230" s="27">
        <v>24.3</v>
      </c>
      <c r="N230" s="27"/>
      <c r="O230" s="27">
        <f>M230</f>
        <v>24.3</v>
      </c>
      <c r="P230" s="156"/>
      <c r="Q230" s="27">
        <f>M230</f>
        <v>24.3</v>
      </c>
      <c r="R230" s="126"/>
      <c r="S230" s="126"/>
      <c r="T230" s="152"/>
      <c r="U230" s="19"/>
      <c r="V230" s="130">
        <f t="shared" si="25"/>
        <v>2427570</v>
      </c>
      <c r="W230" s="130">
        <v>0</v>
      </c>
      <c r="X230" s="130">
        <f t="shared" si="28"/>
        <v>2427570</v>
      </c>
      <c r="Y230" s="130"/>
      <c r="Z230" s="17">
        <v>41873</v>
      </c>
      <c r="AA230" s="344">
        <v>0.96</v>
      </c>
      <c r="AB230" s="400">
        <f t="shared" si="23"/>
        <v>2427570</v>
      </c>
    </row>
    <row r="231" spans="1:51" s="276" customFormat="1" ht="34.5" customHeight="1" x14ac:dyDescent="0.25">
      <c r="A231" s="407"/>
      <c r="B231" s="212">
        <v>17</v>
      </c>
      <c r="C231" s="213" t="s">
        <v>77</v>
      </c>
      <c r="D231" s="359">
        <v>55</v>
      </c>
      <c r="E231" s="360">
        <v>42398</v>
      </c>
      <c r="F231" s="222">
        <v>46022</v>
      </c>
      <c r="G231" s="361">
        <v>45657</v>
      </c>
      <c r="H231" s="223">
        <f>SUM(H232:H237)</f>
        <v>10</v>
      </c>
      <c r="I231" s="250">
        <f>M231</f>
        <v>186.10000000000002</v>
      </c>
      <c r="J231" s="225">
        <f>J232+J233+J234+J235+J236+J237</f>
        <v>6</v>
      </c>
      <c r="K231" s="271">
        <f>K232+K236+K237</f>
        <v>3</v>
      </c>
      <c r="L231" s="271">
        <f>L233+L234+L235</f>
        <v>3</v>
      </c>
      <c r="M231" s="250">
        <f>M232+M233+M234+M235+M236+M237</f>
        <v>186.10000000000002</v>
      </c>
      <c r="N231" s="230">
        <f>N232+N236+N237</f>
        <v>90.7</v>
      </c>
      <c r="O231" s="230">
        <f>O233+O234+O235</f>
        <v>95.4</v>
      </c>
      <c r="P231" s="274"/>
      <c r="Q231" s="250">
        <f>Q232+Q233+Q234+Q235+Q236+Q237</f>
        <v>186.10000000000002</v>
      </c>
      <c r="R231" s="227"/>
      <c r="S231" s="230"/>
      <c r="T231" s="231"/>
      <c r="U231" s="224"/>
      <c r="V231" s="214">
        <f t="shared" si="25"/>
        <v>18591390.000000004</v>
      </c>
      <c r="W231" s="214">
        <f>W232+W233+W234+W235+W236+W237</f>
        <v>9843406.9800000004</v>
      </c>
      <c r="X231" s="214">
        <f>X232+X233+X234+X235+X236+X237</f>
        <v>8747983.0200000014</v>
      </c>
      <c r="Y231" s="214"/>
      <c r="Z231" s="256">
        <v>41873</v>
      </c>
      <c r="AA231" s="347">
        <v>0.96</v>
      </c>
      <c r="AB231" s="400">
        <f t="shared" si="23"/>
        <v>18591390</v>
      </c>
    </row>
    <row r="232" spans="1:51" s="3" customFormat="1" x14ac:dyDescent="0.25">
      <c r="A232" s="396">
        <v>174</v>
      </c>
      <c r="B232" s="122"/>
      <c r="C232" s="32" t="s">
        <v>265</v>
      </c>
      <c r="D232" s="98"/>
      <c r="E232" s="97"/>
      <c r="F232" s="35"/>
      <c r="G232" s="30"/>
      <c r="H232" s="145">
        <v>1</v>
      </c>
      <c r="I232" s="27"/>
      <c r="J232" s="16">
        <v>1</v>
      </c>
      <c r="K232" s="36">
        <v>1</v>
      </c>
      <c r="L232" s="36"/>
      <c r="M232" s="27">
        <v>32.700000000000003</v>
      </c>
      <c r="N232" s="27">
        <v>32.700000000000003</v>
      </c>
      <c r="O232" s="27"/>
      <c r="P232" s="156"/>
      <c r="Q232" s="27">
        <v>32.700000000000003</v>
      </c>
      <c r="R232" s="126"/>
      <c r="S232" s="128"/>
      <c r="T232" s="152"/>
      <c r="U232" s="19"/>
      <c r="V232" s="130">
        <f t="shared" si="25"/>
        <v>3266730.0000000005</v>
      </c>
      <c r="W232" s="130">
        <v>2351041.06</v>
      </c>
      <c r="X232" s="130">
        <f t="shared" ref="X232:X237" si="29">V232-W232</f>
        <v>915688.94000000041</v>
      </c>
      <c r="Y232" s="130"/>
      <c r="Z232" s="17">
        <v>41873</v>
      </c>
      <c r="AA232" s="344">
        <v>0.96</v>
      </c>
      <c r="AB232" s="400">
        <f t="shared" si="23"/>
        <v>3266730.0000000005</v>
      </c>
      <c r="AC232" s="37"/>
      <c r="AD232" s="37"/>
      <c r="AE232" s="37"/>
      <c r="AF232" s="37"/>
      <c r="AG232" s="37"/>
      <c r="AH232" s="37"/>
      <c r="AI232" s="37"/>
      <c r="AJ232" s="37"/>
      <c r="AK232" s="37"/>
      <c r="AL232" s="37"/>
      <c r="AM232" s="37"/>
      <c r="AN232" s="37"/>
      <c r="AO232" s="37"/>
      <c r="AP232" s="37"/>
      <c r="AQ232" s="37"/>
      <c r="AR232" s="37"/>
      <c r="AS232" s="37"/>
      <c r="AT232" s="37"/>
      <c r="AU232" s="37"/>
      <c r="AV232" s="37"/>
      <c r="AW232" s="37"/>
      <c r="AX232" s="37"/>
      <c r="AY232" s="37"/>
    </row>
    <row r="233" spans="1:51" s="3" customFormat="1" x14ac:dyDescent="0.25">
      <c r="A233" s="396">
        <v>175</v>
      </c>
      <c r="B233" s="122"/>
      <c r="C233" s="32" t="s">
        <v>266</v>
      </c>
      <c r="D233" s="98"/>
      <c r="E233" s="97"/>
      <c r="F233" s="35"/>
      <c r="G233" s="30"/>
      <c r="H233" s="145">
        <v>1</v>
      </c>
      <c r="I233" s="27"/>
      <c r="J233" s="16">
        <v>1</v>
      </c>
      <c r="K233" s="36"/>
      <c r="L233" s="36">
        <v>1</v>
      </c>
      <c r="M233" s="27">
        <v>32.5</v>
      </c>
      <c r="N233" s="27"/>
      <c r="O233" s="27">
        <v>32.5</v>
      </c>
      <c r="P233" s="156"/>
      <c r="Q233" s="27">
        <v>32.5</v>
      </c>
      <c r="R233" s="126"/>
      <c r="S233" s="128"/>
      <c r="T233" s="152"/>
      <c r="U233" s="19"/>
      <c r="V233" s="130">
        <f t="shared" si="25"/>
        <v>3246750</v>
      </c>
      <c r="W233" s="130">
        <v>974025</v>
      </c>
      <c r="X233" s="130">
        <f t="shared" si="29"/>
        <v>2272725</v>
      </c>
      <c r="Y233" s="130"/>
      <c r="Z233" s="17">
        <v>41873</v>
      </c>
      <c r="AA233" s="344">
        <v>0.96</v>
      </c>
      <c r="AB233" s="400">
        <f t="shared" si="23"/>
        <v>3246750</v>
      </c>
      <c r="AC233" s="37"/>
      <c r="AD233" s="37"/>
      <c r="AE233" s="37"/>
      <c r="AF233" s="37"/>
      <c r="AG233" s="37"/>
      <c r="AH233" s="37"/>
      <c r="AI233" s="37"/>
      <c r="AJ233" s="37"/>
      <c r="AK233" s="37"/>
      <c r="AL233" s="37"/>
      <c r="AM233" s="37"/>
      <c r="AN233" s="37"/>
      <c r="AO233" s="37"/>
      <c r="AP233" s="37"/>
      <c r="AQ233" s="37"/>
      <c r="AR233" s="37"/>
      <c r="AS233" s="37"/>
      <c r="AT233" s="37"/>
      <c r="AU233" s="37"/>
      <c r="AV233" s="37"/>
      <c r="AW233" s="37"/>
      <c r="AX233" s="37"/>
      <c r="AY233" s="37"/>
    </row>
    <row r="234" spans="1:51" s="3" customFormat="1" x14ac:dyDescent="0.25">
      <c r="A234" s="396">
        <v>176</v>
      </c>
      <c r="B234" s="122"/>
      <c r="C234" s="32" t="s">
        <v>267</v>
      </c>
      <c r="D234" s="98"/>
      <c r="E234" s="97"/>
      <c r="F234" s="35"/>
      <c r="G234" s="30"/>
      <c r="H234" s="145">
        <v>1</v>
      </c>
      <c r="I234" s="27"/>
      <c r="J234" s="16">
        <v>1</v>
      </c>
      <c r="K234" s="36"/>
      <c r="L234" s="36">
        <v>1</v>
      </c>
      <c r="M234" s="27">
        <v>28.7</v>
      </c>
      <c r="N234" s="27"/>
      <c r="O234" s="27">
        <v>28.7</v>
      </c>
      <c r="P234" s="156"/>
      <c r="Q234" s="27">
        <v>28.7</v>
      </c>
      <c r="R234" s="126"/>
      <c r="S234" s="128"/>
      <c r="T234" s="152"/>
      <c r="U234" s="19"/>
      <c r="V234" s="130">
        <f t="shared" si="25"/>
        <v>2867130</v>
      </c>
      <c r="W234" s="130">
        <v>2063451.94</v>
      </c>
      <c r="X234" s="130">
        <f t="shared" si="29"/>
        <v>803678.06</v>
      </c>
      <c r="Y234" s="130"/>
      <c r="Z234" s="17">
        <v>41873</v>
      </c>
      <c r="AA234" s="344">
        <v>0.96</v>
      </c>
      <c r="AB234" s="400">
        <f t="shared" si="23"/>
        <v>2867130</v>
      </c>
      <c r="AC234" s="37"/>
      <c r="AD234" s="37"/>
      <c r="AE234" s="37"/>
      <c r="AF234" s="37"/>
      <c r="AG234" s="37"/>
      <c r="AH234" s="37"/>
      <c r="AI234" s="37"/>
      <c r="AJ234" s="37"/>
      <c r="AK234" s="37"/>
      <c r="AL234" s="37"/>
      <c r="AM234" s="37"/>
      <c r="AN234" s="37"/>
      <c r="AO234" s="37"/>
      <c r="AP234" s="37"/>
      <c r="AQ234" s="37"/>
      <c r="AR234" s="37"/>
      <c r="AS234" s="37"/>
      <c r="AT234" s="37"/>
      <c r="AU234" s="37"/>
      <c r="AV234" s="37"/>
      <c r="AW234" s="37"/>
      <c r="AX234" s="37"/>
      <c r="AY234" s="37"/>
    </row>
    <row r="235" spans="1:51" s="3" customFormat="1" x14ac:dyDescent="0.25">
      <c r="A235" s="396">
        <v>177</v>
      </c>
      <c r="B235" s="122"/>
      <c r="C235" s="32" t="s">
        <v>268</v>
      </c>
      <c r="D235" s="98"/>
      <c r="E235" s="97"/>
      <c r="F235" s="35"/>
      <c r="G235" s="30"/>
      <c r="H235" s="145">
        <v>1</v>
      </c>
      <c r="I235" s="27"/>
      <c r="J235" s="16">
        <v>1</v>
      </c>
      <c r="K235" s="36"/>
      <c r="L235" s="36">
        <v>1</v>
      </c>
      <c r="M235" s="27">
        <v>34.200000000000003</v>
      </c>
      <c r="N235" s="27"/>
      <c r="O235" s="27">
        <v>34.200000000000003</v>
      </c>
      <c r="P235" s="156"/>
      <c r="Q235" s="27">
        <v>34.200000000000003</v>
      </c>
      <c r="R235" s="126"/>
      <c r="S235" s="128"/>
      <c r="T235" s="152"/>
      <c r="U235" s="19"/>
      <c r="V235" s="130">
        <f t="shared" si="25"/>
        <v>3416580.0000000005</v>
      </c>
      <c r="W235" s="130">
        <v>2458886.98</v>
      </c>
      <c r="X235" s="130">
        <f t="shared" si="29"/>
        <v>957693.02000000048</v>
      </c>
      <c r="Y235" s="130"/>
      <c r="Z235" s="17">
        <v>41873</v>
      </c>
      <c r="AA235" s="344">
        <v>0.96</v>
      </c>
      <c r="AB235" s="400">
        <f t="shared" si="23"/>
        <v>3416580.0000000005</v>
      </c>
      <c r="AC235" s="37"/>
      <c r="AD235" s="37"/>
      <c r="AE235" s="37"/>
      <c r="AF235" s="37"/>
      <c r="AG235" s="37"/>
      <c r="AH235" s="37"/>
      <c r="AI235" s="37"/>
      <c r="AJ235" s="37"/>
      <c r="AK235" s="37"/>
      <c r="AL235" s="37"/>
      <c r="AM235" s="37"/>
      <c r="AN235" s="37"/>
      <c r="AO235" s="37"/>
      <c r="AP235" s="37"/>
      <c r="AQ235" s="37"/>
      <c r="AR235" s="37"/>
      <c r="AS235" s="37"/>
      <c r="AT235" s="37"/>
      <c r="AU235" s="37"/>
      <c r="AV235" s="37"/>
      <c r="AW235" s="37"/>
      <c r="AX235" s="37"/>
      <c r="AY235" s="37"/>
    </row>
    <row r="236" spans="1:51" s="3" customFormat="1" x14ac:dyDescent="0.25">
      <c r="A236" s="396">
        <v>178</v>
      </c>
      <c r="B236" s="122"/>
      <c r="C236" s="32" t="s">
        <v>269</v>
      </c>
      <c r="D236" s="98"/>
      <c r="E236" s="97"/>
      <c r="F236" s="35"/>
      <c r="G236" s="30"/>
      <c r="H236" s="145">
        <v>2</v>
      </c>
      <c r="I236" s="27"/>
      <c r="J236" s="16">
        <v>1</v>
      </c>
      <c r="K236" s="36">
        <v>1</v>
      </c>
      <c r="L236" s="36"/>
      <c r="M236" s="27">
        <v>29</v>
      </c>
      <c r="N236" s="27">
        <v>29</v>
      </c>
      <c r="O236" s="27"/>
      <c r="P236" s="156"/>
      <c r="Q236" s="27">
        <v>29</v>
      </c>
      <c r="R236" s="126"/>
      <c r="S236" s="128"/>
      <c r="T236" s="152"/>
      <c r="U236" s="19"/>
      <c r="V236" s="130">
        <f t="shared" si="25"/>
        <v>2897100</v>
      </c>
      <c r="W236" s="130">
        <v>1996002</v>
      </c>
      <c r="X236" s="130">
        <f t="shared" si="29"/>
        <v>901098</v>
      </c>
      <c r="Y236" s="130"/>
      <c r="Z236" s="17">
        <v>41873</v>
      </c>
      <c r="AA236" s="344">
        <v>0.96</v>
      </c>
      <c r="AB236" s="400">
        <f t="shared" si="23"/>
        <v>2897100</v>
      </c>
      <c r="AC236" s="37"/>
      <c r="AD236" s="37"/>
      <c r="AE236" s="37"/>
      <c r="AF236" s="37"/>
      <c r="AG236" s="37"/>
      <c r="AH236" s="37"/>
      <c r="AI236" s="37"/>
      <c r="AJ236" s="37"/>
      <c r="AK236" s="37"/>
      <c r="AL236" s="37"/>
      <c r="AM236" s="37"/>
      <c r="AN236" s="37"/>
      <c r="AO236" s="37"/>
      <c r="AP236" s="37"/>
      <c r="AQ236" s="37"/>
      <c r="AR236" s="37"/>
      <c r="AS236" s="37"/>
      <c r="AT236" s="37"/>
      <c r="AU236" s="37"/>
      <c r="AV236" s="37"/>
      <c r="AW236" s="37"/>
      <c r="AX236" s="37"/>
      <c r="AY236" s="37"/>
    </row>
    <row r="237" spans="1:51" s="3" customFormat="1" x14ac:dyDescent="0.25">
      <c r="A237" s="396">
        <v>179</v>
      </c>
      <c r="B237" s="122"/>
      <c r="C237" s="32" t="s">
        <v>270</v>
      </c>
      <c r="D237" s="98"/>
      <c r="E237" s="97"/>
      <c r="F237" s="35"/>
      <c r="G237" s="30"/>
      <c r="H237" s="145">
        <v>4</v>
      </c>
      <c r="I237" s="27"/>
      <c r="J237" s="16">
        <v>1</v>
      </c>
      <c r="K237" s="36">
        <v>1</v>
      </c>
      <c r="L237" s="36"/>
      <c r="M237" s="27">
        <v>29</v>
      </c>
      <c r="N237" s="27">
        <v>29</v>
      </c>
      <c r="O237" s="27"/>
      <c r="P237" s="156"/>
      <c r="Q237" s="27">
        <v>29</v>
      </c>
      <c r="R237" s="126"/>
      <c r="S237" s="128"/>
      <c r="T237" s="152"/>
      <c r="U237" s="19"/>
      <c r="V237" s="130">
        <f t="shared" si="25"/>
        <v>2897100</v>
      </c>
      <c r="W237" s="130">
        <v>0</v>
      </c>
      <c r="X237" s="130">
        <f t="shared" si="29"/>
        <v>2897100</v>
      </c>
      <c r="Y237" s="130"/>
      <c r="Z237" s="17">
        <v>41873</v>
      </c>
      <c r="AA237" s="344">
        <v>0.96</v>
      </c>
      <c r="AB237" s="400">
        <f t="shared" si="23"/>
        <v>2897100</v>
      </c>
      <c r="AC237" s="37"/>
      <c r="AD237" s="37"/>
      <c r="AE237" s="37"/>
      <c r="AF237" s="37"/>
      <c r="AG237" s="37"/>
      <c r="AH237" s="37"/>
      <c r="AI237" s="37"/>
      <c r="AJ237" s="37"/>
      <c r="AK237" s="37"/>
      <c r="AL237" s="37"/>
      <c r="AM237" s="37"/>
      <c r="AN237" s="37"/>
      <c r="AO237" s="37"/>
      <c r="AP237" s="37"/>
      <c r="AQ237" s="37"/>
      <c r="AR237" s="37"/>
      <c r="AS237" s="37"/>
      <c r="AT237" s="37"/>
      <c r="AU237" s="37"/>
      <c r="AV237" s="37"/>
      <c r="AW237" s="37"/>
      <c r="AX237" s="37"/>
      <c r="AY237" s="37"/>
    </row>
    <row r="238" spans="1:51" s="276" customFormat="1" ht="37.5" customHeight="1" x14ac:dyDescent="0.25">
      <c r="A238" s="384"/>
      <c r="B238" s="212">
        <v>18</v>
      </c>
      <c r="C238" s="213" t="s">
        <v>74</v>
      </c>
      <c r="D238" s="359">
        <v>55</v>
      </c>
      <c r="E238" s="360">
        <v>42398</v>
      </c>
      <c r="F238" s="222">
        <v>46022</v>
      </c>
      <c r="G238" s="361">
        <v>45657</v>
      </c>
      <c r="H238" s="223">
        <f>H239+H240+H241+H242+H243+H244+H245</f>
        <v>22</v>
      </c>
      <c r="I238" s="250">
        <f>M238</f>
        <v>505.79999999999995</v>
      </c>
      <c r="J238" s="225">
        <v>7</v>
      </c>
      <c r="K238" s="271">
        <v>3</v>
      </c>
      <c r="L238" s="271">
        <v>4</v>
      </c>
      <c r="M238" s="250">
        <f>M239+M240+M241+M242+M243+M244+M245</f>
        <v>505.79999999999995</v>
      </c>
      <c r="N238" s="230">
        <f>N240+N244+N245</f>
        <v>225</v>
      </c>
      <c r="O238" s="230">
        <f>O239+O241+O242+O243</f>
        <v>280.8</v>
      </c>
      <c r="P238" s="274"/>
      <c r="Q238" s="250">
        <f>Q239+Q240+Q241+Q242+Q243+Q244+Q245</f>
        <v>505.79999999999995</v>
      </c>
      <c r="R238" s="227"/>
      <c r="S238" s="230"/>
      <c r="T238" s="231"/>
      <c r="U238" s="224"/>
      <c r="V238" s="214">
        <f t="shared" si="25"/>
        <v>50529419.999999993</v>
      </c>
      <c r="W238" s="214">
        <f>SUM(W239:W245)</f>
        <v>28149370.43</v>
      </c>
      <c r="X238" s="214">
        <f>SUM(X239:X245)</f>
        <v>22380049.57</v>
      </c>
      <c r="Y238" s="214"/>
      <c r="Z238" s="256">
        <v>41873</v>
      </c>
      <c r="AA238" s="347">
        <v>0.96</v>
      </c>
      <c r="AB238" s="400">
        <f t="shared" si="23"/>
        <v>50529420</v>
      </c>
    </row>
    <row r="239" spans="1:51" s="3" customFormat="1" x14ac:dyDescent="0.25">
      <c r="A239" s="194">
        <v>180</v>
      </c>
      <c r="B239" s="122"/>
      <c r="C239" s="32" t="s">
        <v>244</v>
      </c>
      <c r="D239" s="98"/>
      <c r="E239" s="97"/>
      <c r="F239" s="35"/>
      <c r="G239" s="30"/>
      <c r="H239" s="145">
        <v>3</v>
      </c>
      <c r="I239" s="27"/>
      <c r="J239" s="16">
        <v>1</v>
      </c>
      <c r="K239" s="36"/>
      <c r="L239" s="36">
        <v>1</v>
      </c>
      <c r="M239" s="27">
        <v>59.7</v>
      </c>
      <c r="N239" s="27"/>
      <c r="O239" s="27">
        <v>59.7</v>
      </c>
      <c r="P239" s="156"/>
      <c r="Q239" s="27">
        <v>59.7</v>
      </c>
      <c r="R239" s="126"/>
      <c r="S239" s="128"/>
      <c r="T239" s="152"/>
      <c r="U239" s="19"/>
      <c r="V239" s="130">
        <f t="shared" si="25"/>
        <v>5964030</v>
      </c>
      <c r="W239" s="130">
        <v>4165608.1</v>
      </c>
      <c r="X239" s="130">
        <f t="shared" ref="X239:X262" si="30">V239-W239</f>
        <v>1798421.9</v>
      </c>
      <c r="Y239" s="130"/>
      <c r="Z239" s="17">
        <v>41873</v>
      </c>
      <c r="AA239" s="344">
        <v>0.96</v>
      </c>
      <c r="AB239" s="400">
        <f t="shared" si="23"/>
        <v>5964030</v>
      </c>
      <c r="AC239" s="37"/>
      <c r="AD239" s="37"/>
      <c r="AE239" s="37"/>
      <c r="AF239" s="37"/>
      <c r="AG239" s="37"/>
      <c r="AH239" s="37"/>
      <c r="AI239" s="37"/>
      <c r="AJ239" s="37"/>
      <c r="AK239" s="37"/>
      <c r="AL239" s="37"/>
      <c r="AM239" s="37"/>
      <c r="AN239" s="37"/>
      <c r="AO239" s="37"/>
      <c r="AP239" s="37"/>
      <c r="AQ239" s="37"/>
      <c r="AR239" s="37"/>
      <c r="AS239" s="37"/>
      <c r="AT239" s="37"/>
      <c r="AU239" s="37"/>
      <c r="AV239" s="37"/>
      <c r="AW239" s="37"/>
      <c r="AX239" s="37"/>
      <c r="AY239" s="37"/>
    </row>
    <row r="240" spans="1:51" s="3" customFormat="1" x14ac:dyDescent="0.25">
      <c r="A240" s="194">
        <v>181</v>
      </c>
      <c r="B240" s="122"/>
      <c r="C240" s="32" t="s">
        <v>245</v>
      </c>
      <c r="D240" s="98"/>
      <c r="E240" s="97"/>
      <c r="F240" s="35"/>
      <c r="G240" s="30"/>
      <c r="H240" s="145">
        <v>1</v>
      </c>
      <c r="I240" s="27"/>
      <c r="J240" s="16">
        <v>1</v>
      </c>
      <c r="K240" s="36">
        <v>1</v>
      </c>
      <c r="L240" s="36"/>
      <c r="M240" s="27">
        <v>81.400000000000006</v>
      </c>
      <c r="N240" s="27">
        <v>81.400000000000006</v>
      </c>
      <c r="O240" s="27"/>
      <c r="P240" s="156"/>
      <c r="Q240" s="27">
        <v>81.400000000000006</v>
      </c>
      <c r="R240" s="126"/>
      <c r="S240" s="128"/>
      <c r="T240" s="152"/>
      <c r="U240" s="19"/>
      <c r="V240" s="130">
        <f t="shared" si="25"/>
        <v>8131860.0000000009</v>
      </c>
      <c r="W240" s="130">
        <v>3130785.81</v>
      </c>
      <c r="X240" s="130">
        <f t="shared" si="30"/>
        <v>5001074.1900000013</v>
      </c>
      <c r="Y240" s="130"/>
      <c r="Z240" s="17">
        <v>41873</v>
      </c>
      <c r="AA240" s="344">
        <v>0.96</v>
      </c>
      <c r="AB240" s="400">
        <f t="shared" si="23"/>
        <v>8131860.0000000019</v>
      </c>
      <c r="AC240" s="37"/>
      <c r="AD240" s="37"/>
      <c r="AE240" s="37"/>
      <c r="AF240" s="37"/>
      <c r="AG240" s="37"/>
      <c r="AH240" s="37"/>
      <c r="AI240" s="37"/>
      <c r="AJ240" s="37"/>
      <c r="AK240" s="37"/>
      <c r="AL240" s="37"/>
      <c r="AM240" s="37"/>
      <c r="AN240" s="37"/>
      <c r="AO240" s="37"/>
      <c r="AP240" s="37"/>
      <c r="AQ240" s="37"/>
      <c r="AR240" s="37"/>
      <c r="AS240" s="37"/>
      <c r="AT240" s="37"/>
      <c r="AU240" s="37"/>
      <c r="AV240" s="37"/>
      <c r="AW240" s="37"/>
      <c r="AX240" s="37"/>
      <c r="AY240" s="37"/>
    </row>
    <row r="241" spans="1:51" s="3" customFormat="1" x14ac:dyDescent="0.25">
      <c r="A241" s="194">
        <v>182</v>
      </c>
      <c r="B241" s="122"/>
      <c r="C241" s="32" t="s">
        <v>246</v>
      </c>
      <c r="D241" s="98"/>
      <c r="E241" s="97"/>
      <c r="F241" s="35"/>
      <c r="G241" s="30"/>
      <c r="H241" s="145">
        <v>7</v>
      </c>
      <c r="I241" s="27"/>
      <c r="J241" s="16">
        <v>1</v>
      </c>
      <c r="K241" s="36"/>
      <c r="L241" s="36">
        <v>1</v>
      </c>
      <c r="M241" s="27">
        <v>86.7</v>
      </c>
      <c r="N241" s="27"/>
      <c r="O241" s="27">
        <v>86.7</v>
      </c>
      <c r="P241" s="156"/>
      <c r="Q241" s="27">
        <v>86.7</v>
      </c>
      <c r="R241" s="126"/>
      <c r="S241" s="128"/>
      <c r="T241" s="152"/>
      <c r="U241" s="19"/>
      <c r="V241" s="130">
        <f t="shared" si="25"/>
        <v>8661330</v>
      </c>
      <c r="W241" s="130">
        <v>6049551.46</v>
      </c>
      <c r="X241" s="130">
        <f t="shared" si="30"/>
        <v>2611778.54</v>
      </c>
      <c r="Y241" s="130"/>
      <c r="Z241" s="17">
        <v>41873</v>
      </c>
      <c r="AA241" s="344">
        <v>0.96</v>
      </c>
      <c r="AB241" s="400">
        <f t="shared" si="23"/>
        <v>8661330</v>
      </c>
      <c r="AC241" s="37"/>
      <c r="AD241" s="37"/>
      <c r="AE241" s="37"/>
      <c r="AF241" s="37"/>
      <c r="AG241" s="37"/>
      <c r="AH241" s="37"/>
      <c r="AI241" s="37"/>
      <c r="AJ241" s="37"/>
      <c r="AK241" s="37"/>
      <c r="AL241" s="37"/>
      <c r="AM241" s="37"/>
      <c r="AN241" s="37"/>
      <c r="AO241" s="37"/>
      <c r="AP241" s="37"/>
      <c r="AQ241" s="37"/>
      <c r="AR241" s="37"/>
      <c r="AS241" s="37"/>
      <c r="AT241" s="37"/>
      <c r="AU241" s="37"/>
      <c r="AV241" s="37"/>
      <c r="AW241" s="37"/>
      <c r="AX241" s="37"/>
      <c r="AY241" s="37"/>
    </row>
    <row r="242" spans="1:51" s="3" customFormat="1" x14ac:dyDescent="0.25">
      <c r="A242" s="194">
        <v>183</v>
      </c>
      <c r="B242" s="122"/>
      <c r="C242" s="32" t="s">
        <v>247</v>
      </c>
      <c r="D242" s="98"/>
      <c r="E242" s="97"/>
      <c r="F242" s="35"/>
      <c r="G242" s="30"/>
      <c r="H242" s="145">
        <v>4</v>
      </c>
      <c r="I242" s="27"/>
      <c r="J242" s="16">
        <v>1</v>
      </c>
      <c r="K242" s="36"/>
      <c r="L242" s="36">
        <v>1</v>
      </c>
      <c r="M242" s="27">
        <v>62.9</v>
      </c>
      <c r="N242" s="27"/>
      <c r="O242" s="27">
        <v>62.9</v>
      </c>
      <c r="P242" s="156"/>
      <c r="Q242" s="27">
        <v>62.9</v>
      </c>
      <c r="R242" s="126"/>
      <c r="S242" s="128"/>
      <c r="T242" s="152"/>
      <c r="U242" s="19"/>
      <c r="V242" s="130">
        <f t="shared" si="25"/>
        <v>6283710</v>
      </c>
      <c r="W242" s="130">
        <v>4388890.2699999996</v>
      </c>
      <c r="X242" s="130">
        <f t="shared" si="30"/>
        <v>1894819.7300000004</v>
      </c>
      <c r="Y242" s="130"/>
      <c r="Z242" s="17">
        <v>41873</v>
      </c>
      <c r="AA242" s="344">
        <v>0.96</v>
      </c>
      <c r="AB242" s="400">
        <f t="shared" si="23"/>
        <v>6283710</v>
      </c>
      <c r="AC242" s="37"/>
      <c r="AD242" s="37"/>
      <c r="AE242" s="37"/>
      <c r="AF242" s="37"/>
      <c r="AG242" s="37"/>
      <c r="AH242" s="37"/>
      <c r="AI242" s="37"/>
      <c r="AJ242" s="37"/>
      <c r="AK242" s="37"/>
      <c r="AL242" s="37"/>
      <c r="AM242" s="37"/>
      <c r="AN242" s="37"/>
      <c r="AO242" s="37"/>
      <c r="AP242" s="37"/>
      <c r="AQ242" s="37"/>
      <c r="AR242" s="37"/>
      <c r="AS242" s="37"/>
      <c r="AT242" s="37"/>
      <c r="AU242" s="37"/>
      <c r="AV242" s="37"/>
      <c r="AW242" s="37"/>
      <c r="AX242" s="37"/>
      <c r="AY242" s="37"/>
    </row>
    <row r="243" spans="1:51" s="3" customFormat="1" x14ac:dyDescent="0.25">
      <c r="A243" s="194">
        <v>184</v>
      </c>
      <c r="B243" s="122"/>
      <c r="C243" s="32" t="s">
        <v>248</v>
      </c>
      <c r="D243" s="98"/>
      <c r="E243" s="97"/>
      <c r="F243" s="35"/>
      <c r="G243" s="30"/>
      <c r="H243" s="145">
        <v>4</v>
      </c>
      <c r="I243" s="27"/>
      <c r="J243" s="16">
        <v>1</v>
      </c>
      <c r="K243" s="36"/>
      <c r="L243" s="36">
        <v>1</v>
      </c>
      <c r="M243" s="27">
        <v>71.5</v>
      </c>
      <c r="N243" s="27"/>
      <c r="O243" s="27">
        <v>71.5</v>
      </c>
      <c r="P243" s="156"/>
      <c r="Q243" s="27">
        <v>71.5</v>
      </c>
      <c r="R243" s="126"/>
      <c r="S243" s="128"/>
      <c r="T243" s="152"/>
      <c r="U243" s="19"/>
      <c r="V243" s="130">
        <f t="shared" si="25"/>
        <v>7142850</v>
      </c>
      <c r="W243" s="130">
        <v>4988961.12</v>
      </c>
      <c r="X243" s="130">
        <f t="shared" si="30"/>
        <v>2153888.88</v>
      </c>
      <c r="Y243" s="130"/>
      <c r="Z243" s="17">
        <v>41873</v>
      </c>
      <c r="AA243" s="344">
        <v>0.96</v>
      </c>
      <c r="AB243" s="400">
        <f t="shared" si="23"/>
        <v>7142850</v>
      </c>
      <c r="AC243" s="37"/>
      <c r="AD243" s="37"/>
      <c r="AE243" s="37"/>
      <c r="AF243" s="37"/>
      <c r="AG243" s="37"/>
      <c r="AH243" s="37"/>
      <c r="AI243" s="37"/>
      <c r="AJ243" s="37"/>
      <c r="AK243" s="37"/>
      <c r="AL243" s="37"/>
      <c r="AM243" s="37"/>
      <c r="AN243" s="37"/>
      <c r="AO243" s="37"/>
      <c r="AP243" s="37"/>
      <c r="AQ243" s="37"/>
      <c r="AR243" s="37"/>
      <c r="AS243" s="37"/>
      <c r="AT243" s="37"/>
      <c r="AU243" s="37"/>
      <c r="AV243" s="37"/>
      <c r="AW243" s="37"/>
      <c r="AX243" s="37"/>
      <c r="AY243" s="37"/>
    </row>
    <row r="244" spans="1:51" s="3" customFormat="1" x14ac:dyDescent="0.25">
      <c r="A244" s="194">
        <v>185</v>
      </c>
      <c r="B244" s="122"/>
      <c r="C244" s="32" t="s">
        <v>249</v>
      </c>
      <c r="D244" s="98"/>
      <c r="E244" s="97"/>
      <c r="F244" s="35"/>
      <c r="G244" s="30"/>
      <c r="H244" s="145">
        <v>2</v>
      </c>
      <c r="I244" s="27"/>
      <c r="J244" s="16">
        <v>1</v>
      </c>
      <c r="K244" s="36">
        <v>1</v>
      </c>
      <c r="L244" s="36"/>
      <c r="M244" s="27">
        <v>64</v>
      </c>
      <c r="N244" s="27">
        <v>64</v>
      </c>
      <c r="O244" s="27"/>
      <c r="P244" s="156"/>
      <c r="Q244" s="27">
        <v>64</v>
      </c>
      <c r="R244" s="126"/>
      <c r="S244" s="128"/>
      <c r="T244" s="152"/>
      <c r="U244" s="19"/>
      <c r="V244" s="130">
        <f t="shared" si="25"/>
        <v>6393600</v>
      </c>
      <c r="W244" s="130">
        <v>4465643.5199999996</v>
      </c>
      <c r="X244" s="130">
        <f t="shared" si="30"/>
        <v>1927956.4800000004</v>
      </c>
      <c r="Y244" s="130"/>
      <c r="Z244" s="17">
        <v>41873</v>
      </c>
      <c r="AA244" s="344">
        <v>0.96</v>
      </c>
      <c r="AB244" s="400">
        <f t="shared" si="23"/>
        <v>6393600</v>
      </c>
      <c r="AC244" s="37"/>
      <c r="AD244" s="37"/>
      <c r="AE244" s="37"/>
      <c r="AF244" s="37"/>
      <c r="AG244" s="37"/>
      <c r="AH244" s="37"/>
      <c r="AI244" s="37"/>
      <c r="AJ244" s="37"/>
      <c r="AK244" s="37"/>
      <c r="AL244" s="37"/>
      <c r="AM244" s="37"/>
      <c r="AN244" s="37"/>
      <c r="AO244" s="37"/>
      <c r="AP244" s="37"/>
      <c r="AQ244" s="37"/>
      <c r="AR244" s="37"/>
      <c r="AS244" s="37"/>
      <c r="AT244" s="37"/>
      <c r="AU244" s="37"/>
      <c r="AV244" s="37"/>
      <c r="AW244" s="37"/>
      <c r="AX244" s="37"/>
      <c r="AY244" s="37"/>
    </row>
    <row r="245" spans="1:51" s="3" customFormat="1" x14ac:dyDescent="0.25">
      <c r="A245" s="194">
        <v>186</v>
      </c>
      <c r="B245" s="122"/>
      <c r="C245" s="32" t="s">
        <v>250</v>
      </c>
      <c r="D245" s="98"/>
      <c r="E245" s="97"/>
      <c r="F245" s="35"/>
      <c r="G245" s="30"/>
      <c r="H245" s="145">
        <v>1</v>
      </c>
      <c r="I245" s="27"/>
      <c r="J245" s="16">
        <v>1</v>
      </c>
      <c r="K245" s="36">
        <v>1</v>
      </c>
      <c r="L245" s="36"/>
      <c r="M245" s="27">
        <v>79.599999999999994</v>
      </c>
      <c r="N245" s="27">
        <v>79.599999999999994</v>
      </c>
      <c r="O245" s="27"/>
      <c r="P245" s="156"/>
      <c r="Q245" s="27">
        <v>79.599999999999994</v>
      </c>
      <c r="R245" s="126"/>
      <c r="S245" s="128"/>
      <c r="T245" s="152"/>
      <c r="U245" s="19"/>
      <c r="V245" s="130">
        <f t="shared" si="25"/>
        <v>7952039.9999999991</v>
      </c>
      <c r="W245" s="130">
        <v>959930.15</v>
      </c>
      <c r="X245" s="130">
        <f t="shared" si="30"/>
        <v>6992109.8499999987</v>
      </c>
      <c r="Y245" s="130"/>
      <c r="Z245" s="17">
        <v>41873</v>
      </c>
      <c r="AA245" s="344">
        <v>0.96</v>
      </c>
      <c r="AB245" s="400">
        <f t="shared" si="23"/>
        <v>7952039.9999999991</v>
      </c>
      <c r="AC245" s="37"/>
      <c r="AD245" s="37"/>
      <c r="AE245" s="37"/>
      <c r="AF245" s="37"/>
      <c r="AG245" s="37"/>
      <c r="AH245" s="37"/>
      <c r="AI245" s="37"/>
      <c r="AJ245" s="37"/>
      <c r="AK245" s="37"/>
      <c r="AL245" s="37"/>
      <c r="AM245" s="37"/>
      <c r="AN245" s="37"/>
      <c r="AO245" s="37"/>
      <c r="AP245" s="37"/>
      <c r="AQ245" s="37"/>
      <c r="AR245" s="37"/>
      <c r="AS245" s="37"/>
      <c r="AT245" s="37"/>
      <c r="AU245" s="37"/>
      <c r="AV245" s="37"/>
      <c r="AW245" s="37"/>
      <c r="AX245" s="37"/>
      <c r="AY245" s="37"/>
    </row>
    <row r="246" spans="1:51" s="276" customFormat="1" ht="31.5" customHeight="1" x14ac:dyDescent="0.25">
      <c r="A246" s="384"/>
      <c r="B246" s="212">
        <v>19</v>
      </c>
      <c r="C246" s="213" t="s">
        <v>75</v>
      </c>
      <c r="D246" s="359">
        <v>55</v>
      </c>
      <c r="E246" s="360">
        <v>42398</v>
      </c>
      <c r="F246" s="222">
        <v>46022</v>
      </c>
      <c r="G246" s="361">
        <v>45657</v>
      </c>
      <c r="H246" s="223">
        <f>H247+H248+H249+H250+H251+H252+H253+H254+H255+H256</f>
        <v>30</v>
      </c>
      <c r="I246" s="250">
        <f>M246</f>
        <v>489.4</v>
      </c>
      <c r="J246" s="225">
        <f>J247+J248+J249+J250+J251+J252+J253+J254+J255+J256</f>
        <v>10</v>
      </c>
      <c r="K246" s="271">
        <f>K247+K248+K249+K250+K251+K252+K253+K254+K255+K256</f>
        <v>10</v>
      </c>
      <c r="L246" s="271"/>
      <c r="M246" s="250">
        <f>M247+M248+M249+M250+M251+M252+M253+M254+M255+M256</f>
        <v>489.4</v>
      </c>
      <c r="N246" s="230">
        <f>N247+N248+N249+N250+N251+N252+N253+N254+N255+N256</f>
        <v>489.4</v>
      </c>
      <c r="O246" s="230"/>
      <c r="P246" s="274"/>
      <c r="Q246" s="250">
        <f>Q247+Q248+Q249+Q250+Q251+Q252+Q253+Q254+Q255+Q256</f>
        <v>489.4</v>
      </c>
      <c r="R246" s="227"/>
      <c r="S246" s="227"/>
      <c r="T246" s="231"/>
      <c r="U246" s="224"/>
      <c r="V246" s="214">
        <f t="shared" si="25"/>
        <v>48891060</v>
      </c>
      <c r="W246" s="214">
        <f>SUM(W247:W256)</f>
        <v>21999608.210000001</v>
      </c>
      <c r="X246" s="214">
        <f>SUM(X247:X256)</f>
        <v>26891451.789999999</v>
      </c>
      <c r="Y246" s="214"/>
      <c r="Z246" s="256">
        <v>41873</v>
      </c>
      <c r="AA246" s="347">
        <v>0.96</v>
      </c>
      <c r="AB246" s="400">
        <f t="shared" si="23"/>
        <v>48891060</v>
      </c>
    </row>
    <row r="247" spans="1:51" s="3" customFormat="1" x14ac:dyDescent="0.25">
      <c r="A247" s="194">
        <v>187</v>
      </c>
      <c r="B247" s="122"/>
      <c r="C247" s="32" t="s">
        <v>251</v>
      </c>
      <c r="D247" s="98"/>
      <c r="E247" s="97"/>
      <c r="F247" s="35"/>
      <c r="G247" s="30"/>
      <c r="H247" s="145">
        <v>4</v>
      </c>
      <c r="I247" s="27"/>
      <c r="J247" s="16">
        <v>1</v>
      </c>
      <c r="K247" s="36">
        <v>1</v>
      </c>
      <c r="L247" s="36"/>
      <c r="M247" s="27">
        <v>48.8</v>
      </c>
      <c r="N247" s="27">
        <v>48.8</v>
      </c>
      <c r="O247" s="128"/>
      <c r="P247" s="156"/>
      <c r="Q247" s="27">
        <v>48.8</v>
      </c>
      <c r="R247" s="126"/>
      <c r="S247" s="126"/>
      <c r="T247" s="152"/>
      <c r="U247" s="19"/>
      <c r="V247" s="130">
        <f t="shared" si="25"/>
        <v>4875120</v>
      </c>
      <c r="W247" s="130">
        <v>3491505</v>
      </c>
      <c r="X247" s="130">
        <f t="shared" si="30"/>
        <v>1383615</v>
      </c>
      <c r="Y247" s="130"/>
      <c r="Z247" s="17">
        <v>41873</v>
      </c>
      <c r="AA247" s="344">
        <v>0.96</v>
      </c>
      <c r="AB247" s="400">
        <f t="shared" si="23"/>
        <v>4875120</v>
      </c>
      <c r="AC247" s="37"/>
      <c r="AD247" s="37"/>
      <c r="AE247" s="37"/>
      <c r="AF247" s="37"/>
      <c r="AG247" s="37"/>
      <c r="AH247" s="37"/>
      <c r="AI247" s="37"/>
      <c r="AJ247" s="37"/>
      <c r="AK247" s="37"/>
      <c r="AL247" s="37"/>
      <c r="AM247" s="37"/>
      <c r="AN247" s="37"/>
      <c r="AO247" s="37"/>
      <c r="AP247" s="37"/>
      <c r="AQ247" s="37"/>
      <c r="AR247" s="37"/>
      <c r="AS247" s="37"/>
      <c r="AT247" s="37"/>
      <c r="AU247" s="37"/>
      <c r="AV247" s="37"/>
      <c r="AW247" s="37"/>
      <c r="AX247" s="37"/>
      <c r="AY247" s="37"/>
    </row>
    <row r="248" spans="1:51" s="3" customFormat="1" x14ac:dyDescent="0.25">
      <c r="A248" s="194">
        <v>188</v>
      </c>
      <c r="B248" s="122"/>
      <c r="C248" s="32" t="s">
        <v>252</v>
      </c>
      <c r="D248" s="98"/>
      <c r="E248" s="97"/>
      <c r="F248" s="35"/>
      <c r="G248" s="30"/>
      <c r="H248" s="145">
        <v>3</v>
      </c>
      <c r="I248" s="27"/>
      <c r="J248" s="16">
        <v>1</v>
      </c>
      <c r="K248" s="36">
        <v>1</v>
      </c>
      <c r="L248" s="36"/>
      <c r="M248" s="27">
        <v>39.299999999999997</v>
      </c>
      <c r="N248" s="27">
        <v>39.299999999999997</v>
      </c>
      <c r="O248" s="128"/>
      <c r="P248" s="156"/>
      <c r="Q248" s="27">
        <v>39.299999999999997</v>
      </c>
      <c r="R248" s="126"/>
      <c r="S248" s="126"/>
      <c r="T248" s="152"/>
      <c r="U248" s="19"/>
      <c r="V248" s="130">
        <f t="shared" si="25"/>
        <v>3926069.9999999995</v>
      </c>
      <c r="W248" s="130">
        <f>V248*AA248</f>
        <v>39260.699999999997</v>
      </c>
      <c r="X248" s="130">
        <f t="shared" si="30"/>
        <v>3886809.2999999993</v>
      </c>
      <c r="Y248" s="130"/>
      <c r="Z248" s="17">
        <v>41873</v>
      </c>
      <c r="AA248" s="344">
        <v>0.01</v>
      </c>
      <c r="AB248" s="400">
        <f t="shared" si="23"/>
        <v>3926069.9999999995</v>
      </c>
      <c r="AC248" s="37"/>
      <c r="AD248" s="37"/>
      <c r="AE248" s="37"/>
      <c r="AF248" s="37"/>
      <c r="AG248" s="37"/>
      <c r="AH248" s="37"/>
      <c r="AI248" s="37"/>
      <c r="AJ248" s="37"/>
      <c r="AK248" s="37"/>
      <c r="AL248" s="37"/>
      <c r="AM248" s="37"/>
      <c r="AN248" s="37"/>
      <c r="AO248" s="37"/>
      <c r="AP248" s="37"/>
      <c r="AQ248" s="37"/>
      <c r="AR248" s="37"/>
      <c r="AS248" s="37"/>
      <c r="AT248" s="37"/>
      <c r="AU248" s="37"/>
      <c r="AV248" s="37"/>
      <c r="AW248" s="37"/>
      <c r="AX248" s="37"/>
      <c r="AY248" s="37"/>
    </row>
    <row r="249" spans="1:51" s="3" customFormat="1" x14ac:dyDescent="0.25">
      <c r="A249" s="194">
        <v>189</v>
      </c>
      <c r="B249" s="122"/>
      <c r="C249" s="32" t="s">
        <v>253</v>
      </c>
      <c r="D249" s="98"/>
      <c r="E249" s="97"/>
      <c r="F249" s="35"/>
      <c r="G249" s="30"/>
      <c r="H249" s="145">
        <v>2</v>
      </c>
      <c r="I249" s="27"/>
      <c r="J249" s="16">
        <v>1</v>
      </c>
      <c r="K249" s="36">
        <v>1</v>
      </c>
      <c r="L249" s="36"/>
      <c r="M249" s="27">
        <v>58.4</v>
      </c>
      <c r="N249" s="27">
        <v>58.4</v>
      </c>
      <c r="O249" s="128"/>
      <c r="P249" s="156"/>
      <c r="Q249" s="27">
        <v>58.4</v>
      </c>
      <c r="R249" s="126"/>
      <c r="S249" s="126"/>
      <c r="T249" s="152"/>
      <c r="U249" s="19"/>
      <c r="V249" s="130">
        <f t="shared" si="25"/>
        <v>5834160</v>
      </c>
      <c r="W249" s="130">
        <v>4198801.1500000004</v>
      </c>
      <c r="X249" s="130">
        <f t="shared" si="30"/>
        <v>1635358.8499999996</v>
      </c>
      <c r="Y249" s="130"/>
      <c r="Z249" s="17">
        <v>41873</v>
      </c>
      <c r="AA249" s="344">
        <v>0.01</v>
      </c>
      <c r="AB249" s="400">
        <f t="shared" si="23"/>
        <v>5834160</v>
      </c>
      <c r="AC249" s="37"/>
      <c r="AD249" s="37"/>
      <c r="AE249" s="37"/>
      <c r="AF249" s="37"/>
      <c r="AG249" s="37"/>
      <c r="AH249" s="37"/>
      <c r="AI249" s="37"/>
      <c r="AJ249" s="37"/>
      <c r="AK249" s="37"/>
      <c r="AL249" s="37"/>
      <c r="AM249" s="37"/>
      <c r="AN249" s="37"/>
      <c r="AO249" s="37"/>
      <c r="AP249" s="37"/>
      <c r="AQ249" s="37"/>
      <c r="AR249" s="37"/>
      <c r="AS249" s="37"/>
      <c r="AT249" s="37"/>
      <c r="AU249" s="37"/>
      <c r="AV249" s="37"/>
      <c r="AW249" s="37"/>
      <c r="AX249" s="37"/>
      <c r="AY249" s="37"/>
    </row>
    <row r="250" spans="1:51" s="3" customFormat="1" x14ac:dyDescent="0.25">
      <c r="A250" s="194">
        <v>190</v>
      </c>
      <c r="B250" s="122"/>
      <c r="C250" s="32" t="s">
        <v>254</v>
      </c>
      <c r="D250" s="98"/>
      <c r="E250" s="97"/>
      <c r="F250" s="35"/>
      <c r="G250" s="30"/>
      <c r="H250" s="145">
        <v>1</v>
      </c>
      <c r="I250" s="27"/>
      <c r="J250" s="16">
        <v>1</v>
      </c>
      <c r="K250" s="36">
        <v>1</v>
      </c>
      <c r="L250" s="36"/>
      <c r="M250" s="27">
        <v>48.7</v>
      </c>
      <c r="N250" s="27">
        <v>48.7</v>
      </c>
      <c r="O250" s="128"/>
      <c r="P250" s="156"/>
      <c r="Q250" s="27">
        <v>48.7</v>
      </c>
      <c r="R250" s="126"/>
      <c r="S250" s="126"/>
      <c r="T250" s="152"/>
      <c r="U250" s="19"/>
      <c r="V250" s="130">
        <f t="shared" si="25"/>
        <v>4865130</v>
      </c>
      <c r="W250" s="130">
        <v>3033663.3</v>
      </c>
      <c r="X250" s="130">
        <f t="shared" si="30"/>
        <v>1831466.7000000002</v>
      </c>
      <c r="Y250" s="130"/>
      <c r="Z250" s="17">
        <v>41873</v>
      </c>
      <c r="AA250" s="344">
        <v>0.96</v>
      </c>
      <c r="AB250" s="400">
        <f t="shared" si="23"/>
        <v>4865130</v>
      </c>
      <c r="AC250" s="37"/>
      <c r="AD250" s="37"/>
      <c r="AE250" s="37"/>
      <c r="AF250" s="37"/>
      <c r="AG250" s="37"/>
      <c r="AH250" s="37"/>
      <c r="AI250" s="37"/>
      <c r="AJ250" s="37"/>
      <c r="AK250" s="37"/>
      <c r="AL250" s="37"/>
      <c r="AM250" s="37"/>
      <c r="AN250" s="37"/>
      <c r="AO250" s="37"/>
      <c r="AP250" s="37"/>
      <c r="AQ250" s="37"/>
      <c r="AR250" s="37"/>
      <c r="AS250" s="37"/>
      <c r="AT250" s="37"/>
      <c r="AU250" s="37"/>
      <c r="AV250" s="37"/>
      <c r="AW250" s="37"/>
      <c r="AX250" s="37"/>
      <c r="AY250" s="37"/>
    </row>
    <row r="251" spans="1:51" s="3" customFormat="1" x14ac:dyDescent="0.25">
      <c r="A251" s="194">
        <v>191</v>
      </c>
      <c r="B251" s="122"/>
      <c r="C251" s="32" t="s">
        <v>255</v>
      </c>
      <c r="D251" s="98"/>
      <c r="E251" s="97"/>
      <c r="F251" s="35"/>
      <c r="G251" s="30"/>
      <c r="H251" s="145">
        <v>3</v>
      </c>
      <c r="I251" s="27"/>
      <c r="J251" s="16">
        <v>1</v>
      </c>
      <c r="K251" s="36">
        <v>1</v>
      </c>
      <c r="L251" s="36"/>
      <c r="M251" s="27">
        <v>38.9</v>
      </c>
      <c r="N251" s="27">
        <v>38.9</v>
      </c>
      <c r="O251" s="128"/>
      <c r="P251" s="156"/>
      <c r="Q251" s="27">
        <v>38.9</v>
      </c>
      <c r="R251" s="126"/>
      <c r="S251" s="126"/>
      <c r="T251" s="152"/>
      <c r="U251" s="19"/>
      <c r="V251" s="130">
        <f t="shared" si="25"/>
        <v>3886110</v>
      </c>
      <c r="W251" s="130">
        <v>1165833</v>
      </c>
      <c r="X251" s="130">
        <f t="shared" si="30"/>
        <v>2720277</v>
      </c>
      <c r="Y251" s="130"/>
      <c r="Z251" s="17">
        <v>41873</v>
      </c>
      <c r="AA251" s="344">
        <v>0.96</v>
      </c>
      <c r="AB251" s="400">
        <f t="shared" si="23"/>
        <v>3886110</v>
      </c>
      <c r="AC251" s="37"/>
      <c r="AD251" s="37"/>
      <c r="AE251" s="37"/>
      <c r="AF251" s="37"/>
      <c r="AG251" s="37"/>
      <c r="AH251" s="37"/>
      <c r="AI251" s="37"/>
      <c r="AJ251" s="37"/>
      <c r="AK251" s="37"/>
      <c r="AL251" s="37"/>
      <c r="AM251" s="37"/>
      <c r="AN251" s="37"/>
      <c r="AO251" s="37"/>
      <c r="AP251" s="37"/>
      <c r="AQ251" s="37"/>
      <c r="AR251" s="37"/>
      <c r="AS251" s="37"/>
      <c r="AT251" s="37"/>
      <c r="AU251" s="37"/>
      <c r="AV251" s="37"/>
      <c r="AW251" s="37"/>
      <c r="AX251" s="37"/>
      <c r="AY251" s="37"/>
    </row>
    <row r="252" spans="1:51" s="3" customFormat="1" x14ac:dyDescent="0.25">
      <c r="A252" s="194">
        <v>192</v>
      </c>
      <c r="B252" s="122"/>
      <c r="C252" s="32" t="s">
        <v>256</v>
      </c>
      <c r="D252" s="98"/>
      <c r="E252" s="97"/>
      <c r="F252" s="35"/>
      <c r="G252" s="30"/>
      <c r="H252" s="145">
        <v>4</v>
      </c>
      <c r="I252" s="27"/>
      <c r="J252" s="16">
        <v>1</v>
      </c>
      <c r="K252" s="36">
        <v>1</v>
      </c>
      <c r="L252" s="36"/>
      <c r="M252" s="27">
        <v>57.7</v>
      </c>
      <c r="N252" s="27">
        <v>57.7</v>
      </c>
      <c r="O252" s="128"/>
      <c r="P252" s="156"/>
      <c r="Q252" s="27">
        <v>57.7</v>
      </c>
      <c r="R252" s="126"/>
      <c r="S252" s="126"/>
      <c r="T252" s="152"/>
      <c r="U252" s="19"/>
      <c r="V252" s="130">
        <f t="shared" si="25"/>
        <v>5764230</v>
      </c>
      <c r="W252" s="130">
        <v>4148473.06</v>
      </c>
      <c r="X252" s="130">
        <f t="shared" si="30"/>
        <v>1615756.94</v>
      </c>
      <c r="Y252" s="130"/>
      <c r="Z252" s="17">
        <v>41873</v>
      </c>
      <c r="AA252" s="344">
        <v>0.96</v>
      </c>
      <c r="AB252" s="400">
        <f t="shared" si="23"/>
        <v>5764230</v>
      </c>
      <c r="AC252" s="37"/>
      <c r="AD252" s="37"/>
      <c r="AE252" s="37"/>
      <c r="AF252" s="37"/>
      <c r="AG252" s="37"/>
      <c r="AH252" s="37"/>
      <c r="AI252" s="37"/>
      <c r="AJ252" s="37"/>
      <c r="AK252" s="37"/>
      <c r="AL252" s="37"/>
      <c r="AM252" s="37"/>
      <c r="AN252" s="37"/>
      <c r="AO252" s="37"/>
      <c r="AP252" s="37"/>
      <c r="AQ252" s="37"/>
      <c r="AR252" s="37"/>
      <c r="AS252" s="37"/>
      <c r="AT252" s="37"/>
      <c r="AU252" s="37"/>
      <c r="AV252" s="37"/>
      <c r="AW252" s="37"/>
      <c r="AX252" s="37"/>
      <c r="AY252" s="37"/>
    </row>
    <row r="253" spans="1:51" s="3" customFormat="1" x14ac:dyDescent="0.25">
      <c r="A253" s="194">
        <v>193</v>
      </c>
      <c r="B253" s="122"/>
      <c r="C253" s="32" t="s">
        <v>257</v>
      </c>
      <c r="D253" s="98"/>
      <c r="E253" s="97"/>
      <c r="F253" s="35"/>
      <c r="G253" s="30"/>
      <c r="H253" s="145">
        <v>5</v>
      </c>
      <c r="I253" s="27"/>
      <c r="J253" s="16">
        <v>1</v>
      </c>
      <c r="K253" s="36">
        <v>1</v>
      </c>
      <c r="L253" s="36"/>
      <c r="M253" s="27">
        <v>49.3</v>
      </c>
      <c r="N253" s="27">
        <v>49.3</v>
      </c>
      <c r="O253" s="128"/>
      <c r="P253" s="156"/>
      <c r="Q253" s="27">
        <v>49.3</v>
      </c>
      <c r="R253" s="126"/>
      <c r="S253" s="126"/>
      <c r="T253" s="152"/>
      <c r="U253" s="19"/>
      <c r="V253" s="130">
        <f t="shared" si="25"/>
        <v>4925070</v>
      </c>
      <c r="W253" s="130">
        <v>1477521</v>
      </c>
      <c r="X253" s="130">
        <f t="shared" si="30"/>
        <v>3447549</v>
      </c>
      <c r="Y253" s="130"/>
      <c r="Z253" s="17">
        <v>41873</v>
      </c>
      <c r="AA253" s="344">
        <v>0.96</v>
      </c>
      <c r="AB253" s="400">
        <f t="shared" si="23"/>
        <v>4925070</v>
      </c>
      <c r="AC253" s="37"/>
      <c r="AD253" s="37"/>
      <c r="AE253" s="37"/>
      <c r="AF253" s="37"/>
      <c r="AG253" s="37"/>
      <c r="AH253" s="37"/>
      <c r="AI253" s="37"/>
      <c r="AJ253" s="37"/>
      <c r="AK253" s="37"/>
      <c r="AL253" s="37"/>
      <c r="AM253" s="37"/>
      <c r="AN253" s="37"/>
      <c r="AO253" s="37"/>
      <c r="AP253" s="37"/>
      <c r="AQ253" s="37"/>
      <c r="AR253" s="37"/>
      <c r="AS253" s="37"/>
      <c r="AT253" s="37"/>
      <c r="AU253" s="37"/>
      <c r="AV253" s="37"/>
      <c r="AW253" s="37"/>
      <c r="AX253" s="37"/>
      <c r="AY253" s="37"/>
    </row>
    <row r="254" spans="1:51" s="3" customFormat="1" x14ac:dyDescent="0.25">
      <c r="A254" s="194">
        <v>194</v>
      </c>
      <c r="B254" s="122"/>
      <c r="C254" s="32" t="s">
        <v>258</v>
      </c>
      <c r="D254" s="98"/>
      <c r="E254" s="97"/>
      <c r="F254" s="35"/>
      <c r="G254" s="30"/>
      <c r="H254" s="145">
        <v>5</v>
      </c>
      <c r="I254" s="27"/>
      <c r="J254" s="16">
        <v>1</v>
      </c>
      <c r="K254" s="36">
        <v>1</v>
      </c>
      <c r="L254" s="36"/>
      <c r="M254" s="27">
        <v>49.4</v>
      </c>
      <c r="N254" s="27">
        <v>49.4</v>
      </c>
      <c r="O254" s="128"/>
      <c r="P254" s="156"/>
      <c r="Q254" s="27">
        <v>49.4</v>
      </c>
      <c r="R254" s="126"/>
      <c r="S254" s="126"/>
      <c r="T254" s="152"/>
      <c r="U254" s="19"/>
      <c r="V254" s="130">
        <f t="shared" si="25"/>
        <v>4935060</v>
      </c>
      <c r="W254" s="130">
        <v>1480518</v>
      </c>
      <c r="X254" s="130">
        <f t="shared" si="30"/>
        <v>3454542</v>
      </c>
      <c r="Y254" s="130"/>
      <c r="Z254" s="17">
        <v>41873</v>
      </c>
      <c r="AA254" s="344">
        <v>0.96</v>
      </c>
      <c r="AB254" s="400">
        <f t="shared" si="23"/>
        <v>4935060</v>
      </c>
      <c r="AC254" s="37"/>
      <c r="AD254" s="37"/>
      <c r="AE254" s="37"/>
      <c r="AF254" s="37"/>
      <c r="AG254" s="37"/>
      <c r="AH254" s="37"/>
      <c r="AI254" s="37"/>
      <c r="AJ254" s="37"/>
      <c r="AK254" s="37"/>
      <c r="AL254" s="37"/>
      <c r="AM254" s="37"/>
      <c r="AN254" s="37"/>
      <c r="AO254" s="37"/>
      <c r="AP254" s="37"/>
      <c r="AQ254" s="37"/>
      <c r="AR254" s="37"/>
      <c r="AS254" s="37"/>
      <c r="AT254" s="37"/>
      <c r="AU254" s="37"/>
      <c r="AV254" s="37"/>
      <c r="AW254" s="37"/>
      <c r="AX254" s="37"/>
      <c r="AY254" s="37"/>
    </row>
    <row r="255" spans="1:51" s="3" customFormat="1" x14ac:dyDescent="0.25">
      <c r="A255" s="194">
        <v>195</v>
      </c>
      <c r="B255" s="122"/>
      <c r="C255" s="32" t="s">
        <v>259</v>
      </c>
      <c r="D255" s="98"/>
      <c r="E255" s="97"/>
      <c r="F255" s="35"/>
      <c r="G255" s="30"/>
      <c r="H255" s="145">
        <v>2</v>
      </c>
      <c r="I255" s="27"/>
      <c r="J255" s="16">
        <v>1</v>
      </c>
      <c r="K255" s="36">
        <v>1</v>
      </c>
      <c r="L255" s="36"/>
      <c r="M255" s="27">
        <v>49.4</v>
      </c>
      <c r="N255" s="27">
        <v>49.4</v>
      </c>
      <c r="O255" s="128"/>
      <c r="P255" s="156"/>
      <c r="Q255" s="27">
        <v>49.4</v>
      </c>
      <c r="R255" s="126"/>
      <c r="S255" s="126"/>
      <c r="T255" s="152"/>
      <c r="U255" s="19"/>
      <c r="V255" s="130">
        <f t="shared" si="25"/>
        <v>4935060</v>
      </c>
      <c r="W255" s="130">
        <v>1480518</v>
      </c>
      <c r="X255" s="130">
        <f t="shared" si="30"/>
        <v>3454542</v>
      </c>
      <c r="Y255" s="130"/>
      <c r="Z255" s="17">
        <v>41873</v>
      </c>
      <c r="AA255" s="344">
        <v>0.96</v>
      </c>
      <c r="AB255" s="400">
        <f t="shared" si="23"/>
        <v>4935060</v>
      </c>
      <c r="AC255" s="37"/>
      <c r="AD255" s="37"/>
      <c r="AE255" s="37"/>
      <c r="AF255" s="37"/>
      <c r="AG255" s="37"/>
      <c r="AH255" s="37"/>
      <c r="AI255" s="37"/>
      <c r="AJ255" s="37"/>
      <c r="AK255" s="37"/>
      <c r="AL255" s="37"/>
      <c r="AM255" s="37"/>
      <c r="AN255" s="37"/>
      <c r="AO255" s="37"/>
      <c r="AP255" s="37"/>
      <c r="AQ255" s="37"/>
      <c r="AR255" s="37"/>
      <c r="AS255" s="37"/>
      <c r="AT255" s="37"/>
      <c r="AU255" s="37"/>
      <c r="AV255" s="37"/>
      <c r="AW255" s="37"/>
      <c r="AX255" s="37"/>
      <c r="AY255" s="37"/>
    </row>
    <row r="256" spans="1:51" s="3" customFormat="1" x14ac:dyDescent="0.25">
      <c r="A256" s="194">
        <v>196</v>
      </c>
      <c r="B256" s="122"/>
      <c r="C256" s="32" t="s">
        <v>260</v>
      </c>
      <c r="D256" s="98"/>
      <c r="E256" s="97"/>
      <c r="F256" s="35"/>
      <c r="G256" s="30"/>
      <c r="H256" s="145">
        <v>1</v>
      </c>
      <c r="I256" s="27"/>
      <c r="J256" s="16">
        <v>1</v>
      </c>
      <c r="K256" s="36">
        <v>1</v>
      </c>
      <c r="L256" s="36"/>
      <c r="M256" s="27">
        <v>49.5</v>
      </c>
      <c r="N256" s="27">
        <v>49.5</v>
      </c>
      <c r="O256" s="128"/>
      <c r="P256" s="156"/>
      <c r="Q256" s="27">
        <v>49.5</v>
      </c>
      <c r="R256" s="126"/>
      <c r="S256" s="126"/>
      <c r="T256" s="152"/>
      <c r="U256" s="19"/>
      <c r="V256" s="130">
        <f t="shared" si="25"/>
        <v>4945050</v>
      </c>
      <c r="W256" s="130">
        <v>1483515</v>
      </c>
      <c r="X256" s="130">
        <f t="shared" si="30"/>
        <v>3461535</v>
      </c>
      <c r="Y256" s="130"/>
      <c r="Z256" s="17">
        <v>41873</v>
      </c>
      <c r="AA256" s="344">
        <v>0.96</v>
      </c>
      <c r="AB256" s="400">
        <f t="shared" si="23"/>
        <v>4945050</v>
      </c>
      <c r="AC256" s="37"/>
      <c r="AD256" s="37"/>
      <c r="AE256" s="37"/>
      <c r="AF256" s="37"/>
      <c r="AG256" s="37"/>
      <c r="AH256" s="37"/>
      <c r="AI256" s="37"/>
      <c r="AJ256" s="37"/>
      <c r="AK256" s="37"/>
      <c r="AL256" s="37"/>
      <c r="AM256" s="37"/>
      <c r="AN256" s="37"/>
      <c r="AO256" s="37"/>
      <c r="AP256" s="37"/>
      <c r="AQ256" s="37"/>
      <c r="AR256" s="37"/>
      <c r="AS256" s="37"/>
      <c r="AT256" s="37"/>
      <c r="AU256" s="37"/>
      <c r="AV256" s="37"/>
      <c r="AW256" s="37"/>
      <c r="AX256" s="37"/>
      <c r="AY256" s="37"/>
    </row>
    <row r="257" spans="1:51" s="276" customFormat="1" ht="31.5" customHeight="1" x14ac:dyDescent="0.25">
      <c r="A257" s="384"/>
      <c r="B257" s="212">
        <v>20</v>
      </c>
      <c r="C257" s="213" t="s">
        <v>78</v>
      </c>
      <c r="D257" s="364">
        <v>362</v>
      </c>
      <c r="E257" s="365">
        <v>42550</v>
      </c>
      <c r="F257" s="222">
        <v>46022</v>
      </c>
      <c r="G257" s="361">
        <v>45657</v>
      </c>
      <c r="H257" s="223">
        <f>H258+H259+H260+H261+H262</f>
        <v>12</v>
      </c>
      <c r="I257" s="250">
        <v>203.8</v>
      </c>
      <c r="J257" s="225">
        <f>J258+J259+J260+J261+J262</f>
        <v>5</v>
      </c>
      <c r="K257" s="271">
        <f>K258+K260+K262</f>
        <v>3</v>
      </c>
      <c r="L257" s="271">
        <f>L259+L261</f>
        <v>2</v>
      </c>
      <c r="M257" s="250">
        <f>M258+M259+M260+M261+M262</f>
        <v>203.8</v>
      </c>
      <c r="N257" s="230">
        <f>N258+N260+N262</f>
        <v>116.19999999999999</v>
      </c>
      <c r="O257" s="230">
        <f>O259+O261</f>
        <v>87.6</v>
      </c>
      <c r="P257" s="274"/>
      <c r="Q257" s="250">
        <f>Q258+Q259+Q260+Q261+Q262</f>
        <v>203.8</v>
      </c>
      <c r="R257" s="227"/>
      <c r="S257" s="230"/>
      <c r="T257" s="231"/>
      <c r="U257" s="224"/>
      <c r="V257" s="214">
        <f t="shared" si="25"/>
        <v>20359620</v>
      </c>
      <c r="W257" s="214">
        <f>SUM(W258:W262)</f>
        <v>9019403.9400000013</v>
      </c>
      <c r="X257" s="214">
        <f>SUM(X258:X262)</f>
        <v>11340216.059999999</v>
      </c>
      <c r="Y257" s="214"/>
      <c r="Z257" s="256">
        <v>41873</v>
      </c>
      <c r="AA257" s="347">
        <v>0.96</v>
      </c>
      <c r="AB257" s="400">
        <f t="shared" si="23"/>
        <v>20359620</v>
      </c>
    </row>
    <row r="258" spans="1:51" s="3" customFormat="1" x14ac:dyDescent="0.25">
      <c r="A258" s="194">
        <v>197</v>
      </c>
      <c r="B258" s="122"/>
      <c r="C258" s="32" t="s">
        <v>271</v>
      </c>
      <c r="D258" s="101"/>
      <c r="E258" s="102"/>
      <c r="F258" s="35"/>
      <c r="G258" s="30"/>
      <c r="H258" s="145">
        <v>3</v>
      </c>
      <c r="I258" s="27"/>
      <c r="J258" s="16">
        <v>1</v>
      </c>
      <c r="K258" s="36">
        <v>1</v>
      </c>
      <c r="L258" s="36"/>
      <c r="M258" s="27">
        <v>39</v>
      </c>
      <c r="N258" s="27">
        <v>39</v>
      </c>
      <c r="O258" s="27"/>
      <c r="P258" s="156"/>
      <c r="Q258" s="27">
        <v>39</v>
      </c>
      <c r="R258" s="126"/>
      <c r="S258" s="128"/>
      <c r="T258" s="152"/>
      <c r="U258" s="19"/>
      <c r="V258" s="130">
        <f t="shared" si="25"/>
        <v>3896100</v>
      </c>
      <c r="W258" s="130">
        <f>V258*AA258</f>
        <v>38961</v>
      </c>
      <c r="X258" s="130">
        <f t="shared" si="30"/>
        <v>3857139</v>
      </c>
      <c r="Y258" s="130"/>
      <c r="Z258" s="17">
        <v>41873</v>
      </c>
      <c r="AA258" s="344">
        <v>0.01</v>
      </c>
      <c r="AB258" s="400">
        <f t="shared" ref="AB258:AB321" si="31">W258+X258</f>
        <v>3896100</v>
      </c>
      <c r="AC258" s="37"/>
      <c r="AD258" s="37"/>
      <c r="AE258" s="37"/>
      <c r="AF258" s="37"/>
      <c r="AG258" s="37"/>
      <c r="AH258" s="37"/>
      <c r="AI258" s="37"/>
      <c r="AJ258" s="37"/>
      <c r="AK258" s="37"/>
      <c r="AL258" s="37"/>
      <c r="AM258" s="37"/>
      <c r="AN258" s="37"/>
      <c r="AO258" s="37"/>
      <c r="AP258" s="37"/>
      <c r="AQ258" s="37"/>
      <c r="AR258" s="37"/>
      <c r="AS258" s="37"/>
      <c r="AT258" s="37"/>
      <c r="AU258" s="37"/>
      <c r="AV258" s="37"/>
      <c r="AW258" s="37"/>
      <c r="AX258" s="37"/>
      <c r="AY258" s="37"/>
    </row>
    <row r="259" spans="1:51" s="3" customFormat="1" x14ac:dyDescent="0.25">
      <c r="A259" s="194">
        <v>198</v>
      </c>
      <c r="B259" s="122"/>
      <c r="C259" s="32" t="s">
        <v>272</v>
      </c>
      <c r="D259" s="101"/>
      <c r="E259" s="102"/>
      <c r="F259" s="35"/>
      <c r="G259" s="30"/>
      <c r="H259" s="145">
        <v>1</v>
      </c>
      <c r="I259" s="27"/>
      <c r="J259" s="16">
        <v>1</v>
      </c>
      <c r="K259" s="36"/>
      <c r="L259" s="36">
        <v>1</v>
      </c>
      <c r="M259" s="27">
        <v>39</v>
      </c>
      <c r="N259" s="27"/>
      <c r="O259" s="27">
        <v>39</v>
      </c>
      <c r="P259" s="156"/>
      <c r="Q259" s="27">
        <v>39</v>
      </c>
      <c r="R259" s="126"/>
      <c r="S259" s="128"/>
      <c r="T259" s="152"/>
      <c r="U259" s="19"/>
      <c r="V259" s="130">
        <f t="shared" si="25"/>
        <v>3896100</v>
      </c>
      <c r="W259" s="130">
        <v>2778534.72</v>
      </c>
      <c r="X259" s="130">
        <f t="shared" si="30"/>
        <v>1117565.2799999998</v>
      </c>
      <c r="Y259" s="130"/>
      <c r="Z259" s="17">
        <v>41873</v>
      </c>
      <c r="AA259" s="344">
        <v>0.96</v>
      </c>
      <c r="AB259" s="400">
        <f t="shared" si="31"/>
        <v>3896100</v>
      </c>
      <c r="AC259" s="37"/>
      <c r="AD259" s="37"/>
      <c r="AE259" s="37"/>
      <c r="AF259" s="37"/>
      <c r="AG259" s="37"/>
      <c r="AH259" s="37"/>
      <c r="AI259" s="37"/>
      <c r="AJ259" s="37"/>
      <c r="AK259" s="37"/>
      <c r="AL259" s="37"/>
      <c r="AM259" s="37"/>
      <c r="AN259" s="37"/>
      <c r="AO259" s="37"/>
      <c r="AP259" s="37"/>
      <c r="AQ259" s="37"/>
      <c r="AR259" s="37"/>
      <c r="AS259" s="37"/>
      <c r="AT259" s="37"/>
      <c r="AU259" s="37"/>
      <c r="AV259" s="37"/>
      <c r="AW259" s="37"/>
      <c r="AX259" s="37"/>
      <c r="AY259" s="37"/>
    </row>
    <row r="260" spans="1:51" s="3" customFormat="1" x14ac:dyDescent="0.25">
      <c r="A260" s="194">
        <v>199</v>
      </c>
      <c r="B260" s="122"/>
      <c r="C260" s="32" t="s">
        <v>273</v>
      </c>
      <c r="D260" s="101"/>
      <c r="E260" s="102"/>
      <c r="F260" s="35"/>
      <c r="G260" s="30"/>
      <c r="H260" s="145">
        <v>2</v>
      </c>
      <c r="I260" s="27"/>
      <c r="J260" s="16">
        <v>1</v>
      </c>
      <c r="K260" s="36">
        <v>1</v>
      </c>
      <c r="L260" s="36"/>
      <c r="M260" s="27">
        <v>39.299999999999997</v>
      </c>
      <c r="N260" s="27">
        <v>39.299999999999997</v>
      </c>
      <c r="O260" s="27"/>
      <c r="P260" s="156"/>
      <c r="Q260" s="27">
        <v>39.299999999999997</v>
      </c>
      <c r="R260" s="126"/>
      <c r="S260" s="128"/>
      <c r="T260" s="152"/>
      <c r="U260" s="19"/>
      <c r="V260" s="130">
        <f t="shared" si="25"/>
        <v>3926069.9999999995</v>
      </c>
      <c r="W260" s="130">
        <f>V260*AA260</f>
        <v>39260.699999999997</v>
      </c>
      <c r="X260" s="130">
        <f t="shared" si="30"/>
        <v>3886809.2999999993</v>
      </c>
      <c r="Y260" s="130"/>
      <c r="Z260" s="17">
        <v>41873</v>
      </c>
      <c r="AA260" s="344">
        <v>0.01</v>
      </c>
      <c r="AB260" s="400">
        <f t="shared" si="31"/>
        <v>3926069.9999999995</v>
      </c>
      <c r="AC260" s="37"/>
      <c r="AD260" s="37"/>
      <c r="AE260" s="37"/>
      <c r="AF260" s="37"/>
      <c r="AG260" s="37"/>
      <c r="AH260" s="37"/>
      <c r="AI260" s="37"/>
      <c r="AJ260" s="37"/>
      <c r="AK260" s="37"/>
      <c r="AL260" s="37"/>
      <c r="AM260" s="37"/>
      <c r="AN260" s="37"/>
      <c r="AO260" s="37"/>
      <c r="AP260" s="37"/>
      <c r="AQ260" s="37"/>
      <c r="AR260" s="37"/>
      <c r="AS260" s="37"/>
      <c r="AT260" s="37"/>
      <c r="AU260" s="37"/>
      <c r="AV260" s="37"/>
      <c r="AW260" s="37"/>
      <c r="AX260" s="37"/>
      <c r="AY260" s="37"/>
    </row>
    <row r="261" spans="1:51" s="3" customFormat="1" x14ac:dyDescent="0.25">
      <c r="A261" s="194">
        <v>200</v>
      </c>
      <c r="B261" s="122"/>
      <c r="C261" s="32" t="s">
        <v>274</v>
      </c>
      <c r="D261" s="101"/>
      <c r="E261" s="102"/>
      <c r="F261" s="35"/>
      <c r="G261" s="30"/>
      <c r="H261" s="145">
        <v>3</v>
      </c>
      <c r="I261" s="27"/>
      <c r="J261" s="16">
        <v>1</v>
      </c>
      <c r="K261" s="36"/>
      <c r="L261" s="36">
        <v>1</v>
      </c>
      <c r="M261" s="27">
        <v>48.6</v>
      </c>
      <c r="N261" s="27"/>
      <c r="O261" s="27">
        <v>48.6</v>
      </c>
      <c r="P261" s="156"/>
      <c r="Q261" s="27">
        <v>48.6</v>
      </c>
      <c r="R261" s="126"/>
      <c r="S261" s="128"/>
      <c r="T261" s="152"/>
      <c r="U261" s="19"/>
      <c r="V261" s="130">
        <f t="shared" si="25"/>
        <v>4855140</v>
      </c>
      <c r="W261" s="130">
        <v>3462481.73</v>
      </c>
      <c r="X261" s="130">
        <f t="shared" si="30"/>
        <v>1392658.27</v>
      </c>
      <c r="Y261" s="130"/>
      <c r="Z261" s="17">
        <v>41873</v>
      </c>
      <c r="AA261" s="344">
        <v>0.96</v>
      </c>
      <c r="AB261" s="400">
        <f t="shared" si="31"/>
        <v>4855140</v>
      </c>
      <c r="AC261" s="37"/>
      <c r="AD261" s="37"/>
      <c r="AE261" s="37"/>
      <c r="AF261" s="37"/>
      <c r="AG261" s="37"/>
      <c r="AH261" s="37"/>
      <c r="AI261" s="37"/>
      <c r="AJ261" s="37"/>
      <c r="AK261" s="37"/>
      <c r="AL261" s="37"/>
      <c r="AM261" s="37"/>
      <c r="AN261" s="37"/>
      <c r="AO261" s="37"/>
      <c r="AP261" s="37"/>
      <c r="AQ261" s="37"/>
      <c r="AR261" s="37"/>
      <c r="AS261" s="37"/>
      <c r="AT261" s="37"/>
      <c r="AU261" s="37"/>
      <c r="AV261" s="37"/>
      <c r="AW261" s="37"/>
      <c r="AX261" s="37"/>
      <c r="AY261" s="37"/>
    </row>
    <row r="262" spans="1:51" s="3" customFormat="1" x14ac:dyDescent="0.25">
      <c r="A262" s="194">
        <v>201</v>
      </c>
      <c r="B262" s="122"/>
      <c r="C262" s="32" t="s">
        <v>275</v>
      </c>
      <c r="D262" s="101"/>
      <c r="E262" s="102"/>
      <c r="F262" s="35"/>
      <c r="G262" s="30"/>
      <c r="H262" s="145">
        <v>3</v>
      </c>
      <c r="I262" s="27"/>
      <c r="J262" s="16">
        <v>1</v>
      </c>
      <c r="K262" s="36">
        <v>1</v>
      </c>
      <c r="L262" s="36"/>
      <c r="M262" s="27">
        <v>37.9</v>
      </c>
      <c r="N262" s="27">
        <v>37.9</v>
      </c>
      <c r="O262" s="27"/>
      <c r="P262" s="156"/>
      <c r="Q262" s="27">
        <v>37.9</v>
      </c>
      <c r="R262" s="126"/>
      <c r="S262" s="128"/>
      <c r="T262" s="152"/>
      <c r="U262" s="19"/>
      <c r="V262" s="130">
        <f t="shared" si="25"/>
        <v>3786210</v>
      </c>
      <c r="W262" s="130">
        <v>2700165.79</v>
      </c>
      <c r="X262" s="130">
        <f t="shared" si="30"/>
        <v>1086044.21</v>
      </c>
      <c r="Y262" s="130"/>
      <c r="Z262" s="17">
        <v>41873</v>
      </c>
      <c r="AA262" s="344">
        <v>0.96</v>
      </c>
      <c r="AB262" s="400">
        <f t="shared" si="31"/>
        <v>3786210</v>
      </c>
      <c r="AC262" s="37"/>
      <c r="AD262" s="37"/>
      <c r="AE262" s="37"/>
      <c r="AF262" s="37"/>
      <c r="AG262" s="37"/>
      <c r="AH262" s="37"/>
      <c r="AI262" s="37"/>
      <c r="AJ262" s="37"/>
      <c r="AK262" s="37"/>
      <c r="AL262" s="37"/>
      <c r="AM262" s="37"/>
      <c r="AN262" s="37"/>
      <c r="AO262" s="37"/>
      <c r="AP262" s="37"/>
      <c r="AQ262" s="37"/>
      <c r="AR262" s="37"/>
      <c r="AS262" s="37"/>
      <c r="AT262" s="37"/>
      <c r="AU262" s="37"/>
      <c r="AV262" s="37"/>
      <c r="AW262" s="37"/>
      <c r="AX262" s="37"/>
      <c r="AY262" s="37"/>
    </row>
    <row r="263" spans="1:51" s="276" customFormat="1" ht="33" customHeight="1" x14ac:dyDescent="0.25">
      <c r="A263" s="384"/>
      <c r="B263" s="212">
        <v>21</v>
      </c>
      <c r="C263" s="213" t="s">
        <v>79</v>
      </c>
      <c r="D263" s="366">
        <v>563</v>
      </c>
      <c r="E263" s="367">
        <v>42650</v>
      </c>
      <c r="F263" s="222">
        <v>46022</v>
      </c>
      <c r="G263" s="361">
        <v>45657</v>
      </c>
      <c r="H263" s="223">
        <f>H264+H265+H266+H267+H268+H269</f>
        <v>15</v>
      </c>
      <c r="I263" s="250">
        <f>M263</f>
        <v>294.29999999999995</v>
      </c>
      <c r="J263" s="225">
        <f>J264+J265+J266+J267+J268+J269</f>
        <v>6</v>
      </c>
      <c r="K263" s="271">
        <f>K264+K265+K266+K268</f>
        <v>4</v>
      </c>
      <c r="L263" s="271">
        <f>L267+L269</f>
        <v>2</v>
      </c>
      <c r="M263" s="250">
        <f>M264+M265+M266+M267+M268+M269</f>
        <v>294.29999999999995</v>
      </c>
      <c r="N263" s="230">
        <f>N264+N265+N266+N268</f>
        <v>196.79999999999998</v>
      </c>
      <c r="O263" s="230">
        <f>O267+O269</f>
        <v>97.5</v>
      </c>
      <c r="P263" s="274"/>
      <c r="Q263" s="250">
        <f>Q264+Q265+Q266+Q267+Q268+Q269</f>
        <v>294.29999999999995</v>
      </c>
      <c r="R263" s="227"/>
      <c r="S263" s="230"/>
      <c r="T263" s="231"/>
      <c r="U263" s="224"/>
      <c r="V263" s="214">
        <f t="shared" si="25"/>
        <v>29400569.999999996</v>
      </c>
      <c r="W263" s="214">
        <f>SUM(W264:W269)</f>
        <v>18314352.739999998</v>
      </c>
      <c r="X263" s="214">
        <f>SUM(X264:X269)</f>
        <v>11086217.260000002</v>
      </c>
      <c r="Y263" s="214"/>
      <c r="Z263" s="256">
        <v>41873</v>
      </c>
      <c r="AA263" s="347">
        <v>0.96</v>
      </c>
      <c r="AB263" s="400">
        <f t="shared" si="31"/>
        <v>29400570</v>
      </c>
    </row>
    <row r="264" spans="1:51" s="3" customFormat="1" x14ac:dyDescent="0.25">
      <c r="A264" s="194">
        <v>202</v>
      </c>
      <c r="B264" s="122"/>
      <c r="C264" s="32" t="s">
        <v>276</v>
      </c>
      <c r="D264" s="103"/>
      <c r="E264" s="104"/>
      <c r="F264" s="35"/>
      <c r="G264" s="30"/>
      <c r="H264" s="145">
        <v>1</v>
      </c>
      <c r="I264" s="27"/>
      <c r="J264" s="16">
        <v>1</v>
      </c>
      <c r="K264" s="36">
        <v>1</v>
      </c>
      <c r="L264" s="36"/>
      <c r="M264" s="27">
        <v>59.4</v>
      </c>
      <c r="N264" s="27">
        <v>59.4</v>
      </c>
      <c r="O264" s="27"/>
      <c r="P264" s="156"/>
      <c r="Q264" s="27">
        <v>59.4</v>
      </c>
      <c r="R264" s="126"/>
      <c r="S264" s="128"/>
      <c r="T264" s="152"/>
      <c r="U264" s="19"/>
      <c r="V264" s="130">
        <f t="shared" si="25"/>
        <v>5934060</v>
      </c>
      <c r="W264" s="130">
        <v>4270698.43</v>
      </c>
      <c r="X264" s="130">
        <f t="shared" ref="X264:X269" si="32">V264-W264</f>
        <v>1663361.5700000003</v>
      </c>
      <c r="Y264" s="130"/>
      <c r="Z264" s="17">
        <v>41873</v>
      </c>
      <c r="AA264" s="344">
        <v>0.96</v>
      </c>
      <c r="AB264" s="400">
        <f t="shared" si="31"/>
        <v>5934060</v>
      </c>
      <c r="AC264" s="37"/>
      <c r="AD264" s="37"/>
      <c r="AE264" s="37"/>
      <c r="AF264" s="37"/>
      <c r="AG264" s="37"/>
      <c r="AH264" s="37"/>
      <c r="AI264" s="37"/>
      <c r="AJ264" s="37"/>
      <c r="AK264" s="37"/>
      <c r="AL264" s="37"/>
      <c r="AM264" s="37"/>
      <c r="AN264" s="37"/>
      <c r="AO264" s="37"/>
      <c r="AP264" s="37"/>
      <c r="AQ264" s="37"/>
      <c r="AR264" s="37"/>
      <c r="AS264" s="37"/>
      <c r="AT264" s="37"/>
      <c r="AU264" s="37"/>
      <c r="AV264" s="37"/>
      <c r="AW264" s="37"/>
      <c r="AX264" s="37"/>
      <c r="AY264" s="37"/>
    </row>
    <row r="265" spans="1:51" s="3" customFormat="1" x14ac:dyDescent="0.25">
      <c r="A265" s="194">
        <v>203</v>
      </c>
      <c r="B265" s="122"/>
      <c r="C265" s="32" t="s">
        <v>277</v>
      </c>
      <c r="D265" s="103"/>
      <c r="E265" s="104"/>
      <c r="F265" s="35"/>
      <c r="G265" s="30"/>
      <c r="H265" s="145">
        <v>2</v>
      </c>
      <c r="I265" s="27"/>
      <c r="J265" s="16">
        <v>1</v>
      </c>
      <c r="K265" s="36">
        <v>1</v>
      </c>
      <c r="L265" s="36"/>
      <c r="M265" s="27">
        <v>59.6</v>
      </c>
      <c r="N265" s="27">
        <v>59.6</v>
      </c>
      <c r="O265" s="27"/>
      <c r="P265" s="156"/>
      <c r="Q265" s="27">
        <v>59.6</v>
      </c>
      <c r="R265" s="126"/>
      <c r="S265" s="128"/>
      <c r="T265" s="152"/>
      <c r="U265" s="19"/>
      <c r="V265" s="130">
        <f t="shared" si="25"/>
        <v>5954040</v>
      </c>
      <c r="W265" s="130">
        <v>4171824</v>
      </c>
      <c r="X265" s="130">
        <f t="shared" si="32"/>
        <v>1782216</v>
      </c>
      <c r="Y265" s="130"/>
      <c r="Z265" s="17">
        <v>41873</v>
      </c>
      <c r="AA265" s="344">
        <v>0.96</v>
      </c>
      <c r="AB265" s="400">
        <f t="shared" si="31"/>
        <v>5954040</v>
      </c>
      <c r="AC265" s="37"/>
      <c r="AD265" s="37"/>
      <c r="AE265" s="37"/>
      <c r="AF265" s="37"/>
      <c r="AG265" s="37"/>
      <c r="AH265" s="37"/>
      <c r="AI265" s="37"/>
      <c r="AJ265" s="37"/>
      <c r="AK265" s="37"/>
      <c r="AL265" s="37"/>
      <c r="AM265" s="37"/>
      <c r="AN265" s="37"/>
      <c r="AO265" s="37"/>
      <c r="AP265" s="37"/>
      <c r="AQ265" s="37"/>
      <c r="AR265" s="37"/>
      <c r="AS265" s="37"/>
      <c r="AT265" s="37"/>
      <c r="AU265" s="37"/>
      <c r="AV265" s="37"/>
      <c r="AW265" s="37"/>
      <c r="AX265" s="37"/>
      <c r="AY265" s="37"/>
    </row>
    <row r="266" spans="1:51" s="3" customFormat="1" x14ac:dyDescent="0.25">
      <c r="A266" s="194">
        <v>204</v>
      </c>
      <c r="B266" s="122"/>
      <c r="C266" s="32" t="s">
        <v>278</v>
      </c>
      <c r="D266" s="103"/>
      <c r="E266" s="104"/>
      <c r="F266" s="35"/>
      <c r="G266" s="30"/>
      <c r="H266" s="145">
        <v>3</v>
      </c>
      <c r="I266" s="27"/>
      <c r="J266" s="16">
        <v>1</v>
      </c>
      <c r="K266" s="36">
        <v>1</v>
      </c>
      <c r="L266" s="36"/>
      <c r="M266" s="27">
        <v>28.7</v>
      </c>
      <c r="N266" s="27">
        <v>28.7</v>
      </c>
      <c r="O266" s="27"/>
      <c r="P266" s="156"/>
      <c r="Q266" s="27">
        <v>28.7</v>
      </c>
      <c r="R266" s="126"/>
      <c r="S266" s="128"/>
      <c r="T266" s="152"/>
      <c r="U266" s="19"/>
      <c r="V266" s="130">
        <f t="shared" si="25"/>
        <v>2867130</v>
      </c>
      <c r="W266" s="130">
        <v>1684314</v>
      </c>
      <c r="X266" s="130">
        <f t="shared" si="32"/>
        <v>1182816</v>
      </c>
      <c r="Y266" s="130"/>
      <c r="Z266" s="17">
        <v>41873</v>
      </c>
      <c r="AA266" s="344">
        <v>0.96</v>
      </c>
      <c r="AB266" s="400">
        <f t="shared" si="31"/>
        <v>2867130</v>
      </c>
      <c r="AC266" s="37"/>
      <c r="AD266" s="37"/>
      <c r="AE266" s="37"/>
      <c r="AF266" s="37"/>
      <c r="AG266" s="37"/>
      <c r="AH266" s="37"/>
      <c r="AI266" s="37"/>
      <c r="AJ266" s="37"/>
      <c r="AK266" s="37"/>
      <c r="AL266" s="37"/>
      <c r="AM266" s="37"/>
      <c r="AN266" s="37"/>
      <c r="AO266" s="37"/>
      <c r="AP266" s="37"/>
      <c r="AQ266" s="37"/>
      <c r="AR266" s="37"/>
      <c r="AS266" s="37"/>
      <c r="AT266" s="37"/>
      <c r="AU266" s="37"/>
      <c r="AV266" s="37"/>
      <c r="AW266" s="37"/>
      <c r="AX266" s="37"/>
      <c r="AY266" s="37"/>
    </row>
    <row r="267" spans="1:51" s="3" customFormat="1" x14ac:dyDescent="0.25">
      <c r="A267" s="194">
        <v>205</v>
      </c>
      <c r="B267" s="122"/>
      <c r="C267" s="32" t="s">
        <v>279</v>
      </c>
      <c r="D267" s="103"/>
      <c r="E267" s="104"/>
      <c r="F267" s="35"/>
      <c r="G267" s="30"/>
      <c r="H267" s="145">
        <v>2</v>
      </c>
      <c r="I267" s="27"/>
      <c r="J267" s="16">
        <v>1</v>
      </c>
      <c r="K267" s="36"/>
      <c r="L267" s="36">
        <v>1</v>
      </c>
      <c r="M267" s="27">
        <v>29.6</v>
      </c>
      <c r="N267" s="27"/>
      <c r="O267" s="27">
        <v>29.6</v>
      </c>
      <c r="P267" s="156"/>
      <c r="Q267" s="27">
        <v>29.6</v>
      </c>
      <c r="R267" s="126"/>
      <c r="S267" s="128"/>
      <c r="T267" s="152"/>
      <c r="U267" s="19"/>
      <c r="V267" s="130">
        <f t="shared" si="25"/>
        <v>2957040</v>
      </c>
      <c r="W267" s="130">
        <v>0</v>
      </c>
      <c r="X267" s="130">
        <f t="shared" si="32"/>
        <v>2957040</v>
      </c>
      <c r="Y267" s="130"/>
      <c r="Z267" s="17">
        <v>41873</v>
      </c>
      <c r="AA267" s="344">
        <v>0.96</v>
      </c>
      <c r="AB267" s="400">
        <f t="shared" si="31"/>
        <v>2957040</v>
      </c>
      <c r="AC267" s="37"/>
      <c r="AD267" s="37"/>
      <c r="AE267" s="37"/>
      <c r="AF267" s="37"/>
      <c r="AG267" s="37"/>
      <c r="AH267" s="37"/>
      <c r="AI267" s="37"/>
      <c r="AJ267" s="37"/>
      <c r="AK267" s="37"/>
      <c r="AL267" s="37"/>
      <c r="AM267" s="37"/>
      <c r="AN267" s="37"/>
      <c r="AO267" s="37"/>
      <c r="AP267" s="37"/>
      <c r="AQ267" s="37"/>
      <c r="AR267" s="37"/>
      <c r="AS267" s="37"/>
      <c r="AT267" s="37"/>
      <c r="AU267" s="37"/>
      <c r="AV267" s="37"/>
      <c r="AW267" s="37"/>
      <c r="AX267" s="37"/>
      <c r="AY267" s="37"/>
    </row>
    <row r="268" spans="1:51" s="3" customFormat="1" x14ac:dyDescent="0.25">
      <c r="A268" s="194">
        <v>206</v>
      </c>
      <c r="B268" s="122"/>
      <c r="C268" s="32" t="s">
        <v>280</v>
      </c>
      <c r="D268" s="103"/>
      <c r="E268" s="104"/>
      <c r="F268" s="35"/>
      <c r="G268" s="30"/>
      <c r="H268" s="145">
        <v>3</v>
      </c>
      <c r="I268" s="27"/>
      <c r="J268" s="16">
        <v>1</v>
      </c>
      <c r="K268" s="36">
        <v>1</v>
      </c>
      <c r="L268" s="36"/>
      <c r="M268" s="27">
        <v>49.1</v>
      </c>
      <c r="N268" s="27">
        <v>49.1</v>
      </c>
      <c r="O268" s="27"/>
      <c r="P268" s="156"/>
      <c r="Q268" s="27">
        <v>49.1</v>
      </c>
      <c r="R268" s="126"/>
      <c r="S268" s="128"/>
      <c r="T268" s="152"/>
      <c r="U268" s="19"/>
      <c r="V268" s="130">
        <f t="shared" si="25"/>
        <v>4905090</v>
      </c>
      <c r="W268" s="130">
        <v>3305691</v>
      </c>
      <c r="X268" s="130">
        <f t="shared" si="32"/>
        <v>1599399</v>
      </c>
      <c r="Y268" s="130"/>
      <c r="Z268" s="17">
        <v>41873</v>
      </c>
      <c r="AA268" s="344">
        <v>0.96</v>
      </c>
      <c r="AB268" s="400">
        <f t="shared" si="31"/>
        <v>4905090</v>
      </c>
      <c r="AC268" s="37"/>
      <c r="AD268" s="37"/>
      <c r="AE268" s="37"/>
      <c r="AF268" s="37"/>
      <c r="AG268" s="37"/>
      <c r="AH268" s="37"/>
      <c r="AI268" s="37"/>
      <c r="AJ268" s="37"/>
      <c r="AK268" s="37"/>
      <c r="AL268" s="37"/>
      <c r="AM268" s="37"/>
      <c r="AN268" s="37"/>
      <c r="AO268" s="37"/>
      <c r="AP268" s="37"/>
      <c r="AQ268" s="37"/>
      <c r="AR268" s="37"/>
      <c r="AS268" s="37"/>
      <c r="AT268" s="37"/>
      <c r="AU268" s="37"/>
      <c r="AV268" s="37"/>
      <c r="AW268" s="37"/>
      <c r="AX268" s="37"/>
      <c r="AY268" s="37"/>
    </row>
    <row r="269" spans="1:51" s="3" customFormat="1" x14ac:dyDescent="0.25">
      <c r="A269" s="194">
        <v>207</v>
      </c>
      <c r="B269" s="122"/>
      <c r="C269" s="32" t="s">
        <v>281</v>
      </c>
      <c r="D269" s="105"/>
      <c r="E269" s="106"/>
      <c r="F269" s="35"/>
      <c r="G269" s="30"/>
      <c r="H269" s="145">
        <v>4</v>
      </c>
      <c r="I269" s="27"/>
      <c r="J269" s="16">
        <v>1</v>
      </c>
      <c r="K269" s="36"/>
      <c r="L269" s="36">
        <v>1</v>
      </c>
      <c r="M269" s="27">
        <v>67.900000000000006</v>
      </c>
      <c r="N269" s="27"/>
      <c r="O269" s="27">
        <v>67.900000000000006</v>
      </c>
      <c r="P269" s="156"/>
      <c r="Q269" s="27">
        <v>67.900000000000006</v>
      </c>
      <c r="R269" s="126"/>
      <c r="S269" s="128"/>
      <c r="T269" s="152"/>
      <c r="U269" s="19"/>
      <c r="V269" s="130">
        <f t="shared" ref="V269:V331" si="33">Q269*99900</f>
        <v>6783210.0000000009</v>
      </c>
      <c r="W269" s="130">
        <v>4881825.3099999996</v>
      </c>
      <c r="X269" s="130">
        <f t="shared" si="32"/>
        <v>1901384.6900000013</v>
      </c>
      <c r="Y269" s="130"/>
      <c r="Z269" s="17">
        <v>41873</v>
      </c>
      <c r="AA269" s="344">
        <v>0.96</v>
      </c>
      <c r="AB269" s="400">
        <f t="shared" si="31"/>
        <v>6783210.0000000009</v>
      </c>
      <c r="AC269" s="37"/>
      <c r="AD269" s="37"/>
      <c r="AE269" s="37"/>
      <c r="AF269" s="37"/>
      <c r="AG269" s="37"/>
      <c r="AH269" s="37"/>
      <c r="AI269" s="37"/>
      <c r="AJ269" s="37"/>
      <c r="AK269" s="37"/>
      <c r="AL269" s="37"/>
      <c r="AM269" s="37"/>
      <c r="AN269" s="37"/>
      <c r="AO269" s="37"/>
      <c r="AP269" s="37"/>
      <c r="AQ269" s="37"/>
      <c r="AR269" s="37"/>
      <c r="AS269" s="37"/>
      <c r="AT269" s="37"/>
      <c r="AU269" s="37"/>
      <c r="AV269" s="37"/>
      <c r="AW269" s="37"/>
      <c r="AX269" s="37"/>
      <c r="AY269" s="37"/>
    </row>
    <row r="270" spans="1:51" s="278" customFormat="1" ht="30.75" customHeight="1" x14ac:dyDescent="0.25">
      <c r="A270" s="384"/>
      <c r="B270" s="212">
        <v>22</v>
      </c>
      <c r="C270" s="213" t="s">
        <v>80</v>
      </c>
      <c r="D270" s="368">
        <v>249</v>
      </c>
      <c r="E270" s="369">
        <v>42689</v>
      </c>
      <c r="F270" s="222">
        <v>46022</v>
      </c>
      <c r="G270" s="361">
        <v>45901</v>
      </c>
      <c r="H270" s="223">
        <f>H271+H272+H273+H274+H275+H276+H277+H278</f>
        <v>13</v>
      </c>
      <c r="I270" s="250">
        <f>M270</f>
        <v>262.7</v>
      </c>
      <c r="J270" s="225">
        <v>8</v>
      </c>
      <c r="K270" s="271">
        <f>K271+K272+K274+K275+K277+K278</f>
        <v>6</v>
      </c>
      <c r="L270" s="271">
        <f>L273+L276</f>
        <v>2</v>
      </c>
      <c r="M270" s="250">
        <f>M271+M272+M273+M274+M275+M276+M277+M278</f>
        <v>262.7</v>
      </c>
      <c r="N270" s="230">
        <f>N271+N272+N274+N275+N277+N278</f>
        <v>196.5</v>
      </c>
      <c r="O270" s="230">
        <f>O273+O276</f>
        <v>66.2</v>
      </c>
      <c r="P270" s="274"/>
      <c r="Q270" s="250">
        <f>Q271+Q272+Q273+Q274+Q275+Q276+Q277+Q278</f>
        <v>262.7</v>
      </c>
      <c r="R270" s="230"/>
      <c r="S270" s="230"/>
      <c r="T270" s="231"/>
      <c r="U270" s="231"/>
      <c r="V270" s="214">
        <f t="shared" si="33"/>
        <v>26243730</v>
      </c>
      <c r="W270" s="214">
        <f>SUM(W271:W278)</f>
        <v>9022048.6600000001</v>
      </c>
      <c r="X270" s="214">
        <f>SUM(X271:X278)</f>
        <v>17221681.339999996</v>
      </c>
      <c r="Y270" s="232"/>
      <c r="Z270" s="256">
        <v>41873</v>
      </c>
      <c r="AA270" s="347">
        <v>0.96</v>
      </c>
      <c r="AB270" s="400">
        <f t="shared" si="31"/>
        <v>26243729.999999996</v>
      </c>
    </row>
    <row r="271" spans="1:51" s="3" customFormat="1" x14ac:dyDescent="0.25">
      <c r="A271" s="194">
        <v>208</v>
      </c>
      <c r="B271" s="122"/>
      <c r="C271" s="32" t="s">
        <v>282</v>
      </c>
      <c r="D271" s="33"/>
      <c r="E271" s="34"/>
      <c r="F271" s="35"/>
      <c r="G271" s="30"/>
      <c r="H271" s="145">
        <v>1</v>
      </c>
      <c r="I271" s="27"/>
      <c r="J271" s="16">
        <v>1</v>
      </c>
      <c r="K271" s="36">
        <v>1</v>
      </c>
      <c r="L271" s="36"/>
      <c r="M271" s="27">
        <v>23.9</v>
      </c>
      <c r="N271" s="27">
        <v>23.9</v>
      </c>
      <c r="O271" s="27"/>
      <c r="P271" s="156"/>
      <c r="Q271" s="27">
        <v>23.9</v>
      </c>
      <c r="R271" s="128"/>
      <c r="S271" s="128"/>
      <c r="T271" s="152"/>
      <c r="U271" s="152"/>
      <c r="V271" s="130">
        <f t="shared" si="33"/>
        <v>2387610</v>
      </c>
      <c r="W271" s="130">
        <f>V271*AA271</f>
        <v>23876.100000000002</v>
      </c>
      <c r="X271" s="130">
        <f t="shared" ref="X271:X278" si="34">V271-W271</f>
        <v>2363733.9</v>
      </c>
      <c r="Y271" s="171"/>
      <c r="Z271" s="17">
        <v>41873</v>
      </c>
      <c r="AA271" s="344">
        <v>0.01</v>
      </c>
      <c r="AB271" s="400">
        <f t="shared" si="31"/>
        <v>2387610</v>
      </c>
      <c r="AC271" s="37"/>
      <c r="AD271" s="37"/>
      <c r="AE271" s="37"/>
      <c r="AF271" s="37"/>
      <c r="AG271" s="37"/>
      <c r="AH271" s="37"/>
      <c r="AI271" s="37"/>
      <c r="AJ271" s="37"/>
      <c r="AK271" s="37"/>
      <c r="AL271" s="37"/>
      <c r="AM271" s="37"/>
      <c r="AN271" s="37"/>
      <c r="AO271" s="37"/>
      <c r="AP271" s="37"/>
      <c r="AQ271" s="37"/>
      <c r="AR271" s="37"/>
      <c r="AS271" s="37"/>
      <c r="AT271" s="37"/>
      <c r="AU271" s="37"/>
      <c r="AV271" s="37"/>
      <c r="AW271" s="37"/>
      <c r="AX271" s="37"/>
      <c r="AY271" s="37"/>
    </row>
    <row r="272" spans="1:51" s="3" customFormat="1" x14ac:dyDescent="0.25">
      <c r="A272" s="194">
        <v>209</v>
      </c>
      <c r="B272" s="122"/>
      <c r="C272" s="32" t="s">
        <v>283</v>
      </c>
      <c r="D272" s="33"/>
      <c r="E272" s="34"/>
      <c r="F272" s="35"/>
      <c r="G272" s="30"/>
      <c r="H272" s="145">
        <v>1</v>
      </c>
      <c r="I272" s="27"/>
      <c r="J272" s="16">
        <v>1</v>
      </c>
      <c r="K272" s="36">
        <v>1</v>
      </c>
      <c r="L272" s="36"/>
      <c r="M272" s="27">
        <v>23.6</v>
      </c>
      <c r="N272" s="27">
        <v>23.6</v>
      </c>
      <c r="O272" s="27"/>
      <c r="P272" s="156"/>
      <c r="Q272" s="27">
        <v>23.6</v>
      </c>
      <c r="R272" s="128"/>
      <c r="S272" s="128"/>
      <c r="T272" s="152"/>
      <c r="U272" s="152"/>
      <c r="V272" s="130">
        <f t="shared" si="33"/>
        <v>2357640</v>
      </c>
      <c r="W272" s="130">
        <f>V272*AA272</f>
        <v>23576.400000000001</v>
      </c>
      <c r="X272" s="130">
        <f t="shared" si="34"/>
        <v>2334063.6</v>
      </c>
      <c r="Y272" s="171"/>
      <c r="Z272" s="17">
        <v>41873</v>
      </c>
      <c r="AA272" s="344">
        <v>0.01</v>
      </c>
      <c r="AB272" s="400">
        <f t="shared" si="31"/>
        <v>2357640</v>
      </c>
      <c r="AC272" s="37"/>
      <c r="AD272" s="37"/>
      <c r="AE272" s="37"/>
      <c r="AF272" s="37"/>
      <c r="AG272" s="37"/>
      <c r="AH272" s="37"/>
      <c r="AI272" s="37"/>
      <c r="AJ272" s="37"/>
      <c r="AK272" s="37"/>
      <c r="AL272" s="37"/>
      <c r="AM272" s="37"/>
      <c r="AN272" s="37"/>
      <c r="AO272" s="37"/>
      <c r="AP272" s="37"/>
      <c r="AQ272" s="37"/>
      <c r="AR272" s="37"/>
      <c r="AS272" s="37"/>
      <c r="AT272" s="37"/>
      <c r="AU272" s="37"/>
      <c r="AV272" s="37"/>
      <c r="AW272" s="37"/>
      <c r="AX272" s="37"/>
      <c r="AY272" s="37"/>
    </row>
    <row r="273" spans="1:51" s="3" customFormat="1" x14ac:dyDescent="0.25">
      <c r="A273" s="194">
        <v>210</v>
      </c>
      <c r="B273" s="122"/>
      <c r="C273" s="32" t="s">
        <v>284</v>
      </c>
      <c r="D273" s="33"/>
      <c r="E273" s="34"/>
      <c r="F273" s="35"/>
      <c r="G273" s="30"/>
      <c r="H273" s="145">
        <v>2</v>
      </c>
      <c r="I273" s="27"/>
      <c r="J273" s="16">
        <v>1</v>
      </c>
      <c r="K273" s="36"/>
      <c r="L273" s="36">
        <v>1</v>
      </c>
      <c r="M273" s="27">
        <v>41.5</v>
      </c>
      <c r="N273" s="27"/>
      <c r="O273" s="27">
        <v>41.5</v>
      </c>
      <c r="P273" s="156"/>
      <c r="Q273" s="27">
        <v>41.5</v>
      </c>
      <c r="R273" s="128"/>
      <c r="S273" s="128"/>
      <c r="T273" s="152"/>
      <c r="U273" s="152"/>
      <c r="V273" s="130">
        <f t="shared" si="33"/>
        <v>4145850</v>
      </c>
      <c r="W273" s="130">
        <f>V273*AA273</f>
        <v>41458.5</v>
      </c>
      <c r="X273" s="130">
        <f t="shared" si="34"/>
        <v>4104391.5</v>
      </c>
      <c r="Y273" s="171"/>
      <c r="Z273" s="17">
        <v>41873</v>
      </c>
      <c r="AA273" s="344">
        <v>0.01</v>
      </c>
      <c r="AB273" s="400">
        <f t="shared" si="31"/>
        <v>4145850</v>
      </c>
      <c r="AC273" s="37"/>
      <c r="AD273" s="37"/>
      <c r="AE273" s="37"/>
      <c r="AF273" s="37"/>
      <c r="AG273" s="37"/>
      <c r="AH273" s="37"/>
      <c r="AI273" s="37"/>
      <c r="AJ273" s="37"/>
      <c r="AK273" s="37"/>
      <c r="AL273" s="37"/>
      <c r="AM273" s="37"/>
      <c r="AN273" s="37"/>
      <c r="AO273" s="37"/>
      <c r="AP273" s="37"/>
      <c r="AQ273" s="37"/>
      <c r="AR273" s="37"/>
      <c r="AS273" s="37"/>
      <c r="AT273" s="37"/>
      <c r="AU273" s="37"/>
      <c r="AV273" s="37"/>
      <c r="AW273" s="37"/>
      <c r="AX273" s="37"/>
      <c r="AY273" s="37"/>
    </row>
    <row r="274" spans="1:51" s="3" customFormat="1" x14ac:dyDescent="0.25">
      <c r="A274" s="194">
        <v>211</v>
      </c>
      <c r="B274" s="122"/>
      <c r="C274" s="32" t="s">
        <v>285</v>
      </c>
      <c r="D274" s="33"/>
      <c r="E274" s="34"/>
      <c r="F274" s="35"/>
      <c r="G274" s="30"/>
      <c r="H274" s="145">
        <v>2</v>
      </c>
      <c r="I274" s="27"/>
      <c r="J274" s="16">
        <v>1</v>
      </c>
      <c r="K274" s="36">
        <v>1</v>
      </c>
      <c r="L274" s="36"/>
      <c r="M274" s="27">
        <v>41.2</v>
      </c>
      <c r="N274" s="27">
        <v>41.2</v>
      </c>
      <c r="O274" s="27"/>
      <c r="P274" s="156"/>
      <c r="Q274" s="27">
        <v>41.2</v>
      </c>
      <c r="R274" s="128"/>
      <c r="S274" s="128"/>
      <c r="T274" s="152"/>
      <c r="U274" s="152"/>
      <c r="V274" s="130">
        <f t="shared" si="33"/>
        <v>4115880.0000000005</v>
      </c>
      <c r="W274" s="130">
        <v>2935272.58</v>
      </c>
      <c r="X274" s="130">
        <f t="shared" si="34"/>
        <v>1180607.4200000004</v>
      </c>
      <c r="Y274" s="171"/>
      <c r="Z274" s="17">
        <v>41873</v>
      </c>
      <c r="AA274" s="344">
        <v>0.96</v>
      </c>
      <c r="AB274" s="400">
        <f t="shared" si="31"/>
        <v>4115880.0000000005</v>
      </c>
      <c r="AC274" s="37"/>
      <c r="AD274" s="37"/>
      <c r="AE274" s="37"/>
      <c r="AF274" s="37"/>
      <c r="AG274" s="37"/>
      <c r="AH274" s="37"/>
      <c r="AI274" s="37"/>
      <c r="AJ274" s="37"/>
      <c r="AK274" s="37"/>
      <c r="AL274" s="37"/>
      <c r="AM274" s="37"/>
      <c r="AN274" s="37"/>
      <c r="AO274" s="37"/>
      <c r="AP274" s="37"/>
      <c r="AQ274" s="37"/>
      <c r="AR274" s="37"/>
      <c r="AS274" s="37"/>
      <c r="AT274" s="37"/>
      <c r="AU274" s="37"/>
      <c r="AV274" s="37"/>
      <c r="AW274" s="37"/>
      <c r="AX274" s="37"/>
      <c r="AY274" s="37"/>
    </row>
    <row r="275" spans="1:51" s="3" customFormat="1" x14ac:dyDescent="0.25">
      <c r="A275" s="194">
        <v>212</v>
      </c>
      <c r="B275" s="122"/>
      <c r="C275" s="32" t="s">
        <v>286</v>
      </c>
      <c r="D275" s="33"/>
      <c r="E275" s="34"/>
      <c r="F275" s="35"/>
      <c r="G275" s="30"/>
      <c r="H275" s="145">
        <v>1</v>
      </c>
      <c r="I275" s="27"/>
      <c r="J275" s="16">
        <v>1</v>
      </c>
      <c r="K275" s="36">
        <v>1</v>
      </c>
      <c r="L275" s="36"/>
      <c r="M275" s="27">
        <v>24.3</v>
      </c>
      <c r="N275" s="27">
        <v>24.3</v>
      </c>
      <c r="O275" s="27"/>
      <c r="P275" s="156"/>
      <c r="Q275" s="27">
        <v>24.3</v>
      </c>
      <c r="R275" s="128"/>
      <c r="S275" s="128"/>
      <c r="T275" s="152"/>
      <c r="U275" s="152"/>
      <c r="V275" s="130">
        <f t="shared" si="33"/>
        <v>2427570</v>
      </c>
      <c r="W275" s="130">
        <f>V275*AA275</f>
        <v>24275.7</v>
      </c>
      <c r="X275" s="130">
        <f t="shared" si="34"/>
        <v>2403294.2999999998</v>
      </c>
      <c r="Y275" s="171"/>
      <c r="Z275" s="17">
        <v>41873</v>
      </c>
      <c r="AA275" s="344">
        <v>0.01</v>
      </c>
      <c r="AB275" s="400">
        <f t="shared" si="31"/>
        <v>2427570</v>
      </c>
      <c r="AC275" s="37"/>
      <c r="AD275" s="37"/>
      <c r="AE275" s="37"/>
      <c r="AF275" s="37"/>
      <c r="AG275" s="37"/>
      <c r="AH275" s="37"/>
      <c r="AI275" s="37"/>
      <c r="AJ275" s="37"/>
      <c r="AK275" s="37"/>
      <c r="AL275" s="37"/>
      <c r="AM275" s="37"/>
      <c r="AN275" s="37"/>
      <c r="AO275" s="37"/>
      <c r="AP275" s="37"/>
      <c r="AQ275" s="37"/>
      <c r="AR275" s="37"/>
      <c r="AS275" s="37"/>
      <c r="AT275" s="37"/>
      <c r="AU275" s="37"/>
      <c r="AV275" s="37"/>
      <c r="AW275" s="37"/>
      <c r="AX275" s="37"/>
      <c r="AY275" s="37"/>
    </row>
    <row r="276" spans="1:51" s="3" customFormat="1" x14ac:dyDescent="0.25">
      <c r="A276" s="194">
        <v>213</v>
      </c>
      <c r="B276" s="122"/>
      <c r="C276" s="32" t="s">
        <v>287</v>
      </c>
      <c r="D276" s="33"/>
      <c r="E276" s="34"/>
      <c r="F276" s="35"/>
      <c r="G276" s="30"/>
      <c r="H276" s="145">
        <v>2</v>
      </c>
      <c r="I276" s="27"/>
      <c r="J276" s="16">
        <v>1</v>
      </c>
      <c r="K276" s="36"/>
      <c r="L276" s="36">
        <v>1</v>
      </c>
      <c r="M276" s="27">
        <v>24.7</v>
      </c>
      <c r="N276" s="27"/>
      <c r="O276" s="27">
        <v>24.7</v>
      </c>
      <c r="P276" s="156"/>
      <c r="Q276" s="27">
        <v>24.7</v>
      </c>
      <c r="R276" s="128"/>
      <c r="S276" s="128"/>
      <c r="T276" s="152"/>
      <c r="U276" s="152"/>
      <c r="V276" s="130">
        <f t="shared" si="33"/>
        <v>2467530</v>
      </c>
      <c r="W276" s="130">
        <f>V276*AA276</f>
        <v>24675.3</v>
      </c>
      <c r="X276" s="130">
        <f t="shared" si="34"/>
        <v>2442854.7000000002</v>
      </c>
      <c r="Y276" s="171"/>
      <c r="Z276" s="17">
        <v>41873</v>
      </c>
      <c r="AA276" s="344">
        <v>0.01</v>
      </c>
      <c r="AB276" s="400">
        <f t="shared" si="31"/>
        <v>2467530</v>
      </c>
      <c r="AC276" s="37"/>
      <c r="AD276" s="37"/>
      <c r="AE276" s="37"/>
      <c r="AF276" s="37"/>
      <c r="AG276" s="37"/>
      <c r="AH276" s="37"/>
      <c r="AI276" s="37"/>
      <c r="AJ276" s="37"/>
      <c r="AK276" s="37"/>
      <c r="AL276" s="37"/>
      <c r="AM276" s="37"/>
      <c r="AN276" s="37"/>
      <c r="AO276" s="37"/>
      <c r="AP276" s="37"/>
      <c r="AQ276" s="37"/>
      <c r="AR276" s="37"/>
      <c r="AS276" s="37"/>
      <c r="AT276" s="37"/>
      <c r="AU276" s="37"/>
      <c r="AV276" s="37"/>
      <c r="AW276" s="37"/>
      <c r="AX276" s="37"/>
      <c r="AY276" s="37"/>
    </row>
    <row r="277" spans="1:51" s="3" customFormat="1" x14ac:dyDescent="0.25">
      <c r="A277" s="194">
        <v>214</v>
      </c>
      <c r="B277" s="122"/>
      <c r="C277" s="32" t="s">
        <v>288</v>
      </c>
      <c r="D277" s="33"/>
      <c r="E277" s="34"/>
      <c r="F277" s="35"/>
      <c r="G277" s="30"/>
      <c r="H277" s="145">
        <v>1</v>
      </c>
      <c r="I277" s="27"/>
      <c r="J277" s="16">
        <v>1</v>
      </c>
      <c r="K277" s="36">
        <v>1</v>
      </c>
      <c r="L277" s="36"/>
      <c r="M277" s="27">
        <v>41.5</v>
      </c>
      <c r="N277" s="27">
        <v>41.5</v>
      </c>
      <c r="O277" s="27"/>
      <c r="P277" s="156"/>
      <c r="Q277" s="27">
        <v>41.5</v>
      </c>
      <c r="R277" s="128"/>
      <c r="S277" s="128"/>
      <c r="T277" s="152"/>
      <c r="U277" s="152"/>
      <c r="V277" s="130">
        <f t="shared" si="33"/>
        <v>4145850</v>
      </c>
      <c r="W277" s="130">
        <v>2956645.92</v>
      </c>
      <c r="X277" s="130">
        <f t="shared" si="34"/>
        <v>1189204.08</v>
      </c>
      <c r="Y277" s="171"/>
      <c r="Z277" s="17">
        <v>41873</v>
      </c>
      <c r="AA277" s="344">
        <v>0.96</v>
      </c>
      <c r="AB277" s="400">
        <f t="shared" si="31"/>
        <v>4145850</v>
      </c>
      <c r="AC277" s="37"/>
      <c r="AD277" s="37"/>
      <c r="AE277" s="37"/>
      <c r="AF277" s="37"/>
      <c r="AG277" s="37"/>
      <c r="AH277" s="37"/>
      <c r="AI277" s="37"/>
      <c r="AJ277" s="37"/>
      <c r="AK277" s="37"/>
      <c r="AL277" s="37"/>
      <c r="AM277" s="37"/>
      <c r="AN277" s="37"/>
      <c r="AO277" s="37"/>
      <c r="AP277" s="37"/>
      <c r="AQ277" s="37"/>
      <c r="AR277" s="37"/>
      <c r="AS277" s="37"/>
      <c r="AT277" s="37"/>
      <c r="AU277" s="37"/>
      <c r="AV277" s="37"/>
      <c r="AW277" s="37"/>
      <c r="AX277" s="37"/>
      <c r="AY277" s="37"/>
    </row>
    <row r="278" spans="1:51" s="3" customFormat="1" x14ac:dyDescent="0.25">
      <c r="A278" s="194">
        <v>215</v>
      </c>
      <c r="B278" s="122"/>
      <c r="C278" s="32" t="s">
        <v>289</v>
      </c>
      <c r="D278" s="33"/>
      <c r="E278" s="34"/>
      <c r="F278" s="35"/>
      <c r="G278" s="30"/>
      <c r="H278" s="145">
        <v>3</v>
      </c>
      <c r="I278" s="27"/>
      <c r="J278" s="16">
        <v>1</v>
      </c>
      <c r="K278" s="36">
        <v>1</v>
      </c>
      <c r="L278" s="36"/>
      <c r="M278" s="27">
        <v>42</v>
      </c>
      <c r="N278" s="27">
        <v>42</v>
      </c>
      <c r="O278" s="27"/>
      <c r="P278" s="156"/>
      <c r="Q278" s="27">
        <v>42</v>
      </c>
      <c r="R278" s="128"/>
      <c r="S278" s="128"/>
      <c r="T278" s="152"/>
      <c r="U278" s="152"/>
      <c r="V278" s="130">
        <f t="shared" si="33"/>
        <v>4195800</v>
      </c>
      <c r="W278" s="130">
        <v>2992268.16</v>
      </c>
      <c r="X278" s="130">
        <f t="shared" si="34"/>
        <v>1203531.8399999999</v>
      </c>
      <c r="Y278" s="171"/>
      <c r="Z278" s="17">
        <v>41873</v>
      </c>
      <c r="AA278" s="344">
        <v>0.96</v>
      </c>
      <c r="AB278" s="400">
        <f t="shared" si="31"/>
        <v>4195800</v>
      </c>
      <c r="AC278" s="37"/>
      <c r="AD278" s="37"/>
      <c r="AE278" s="37"/>
      <c r="AF278" s="37"/>
      <c r="AG278" s="37"/>
      <c r="AH278" s="37"/>
      <c r="AI278" s="37"/>
      <c r="AJ278" s="37"/>
      <c r="AK278" s="37"/>
      <c r="AL278" s="37"/>
      <c r="AM278" s="37"/>
      <c r="AN278" s="37"/>
      <c r="AO278" s="37"/>
      <c r="AP278" s="37"/>
      <c r="AQ278" s="37"/>
      <c r="AR278" s="37"/>
      <c r="AS278" s="37"/>
      <c r="AT278" s="37"/>
      <c r="AU278" s="37"/>
      <c r="AV278" s="37"/>
      <c r="AW278" s="37"/>
      <c r="AX278" s="37"/>
      <c r="AY278" s="37"/>
    </row>
    <row r="279" spans="1:51" s="371" customFormat="1" ht="31.5" customHeight="1" x14ac:dyDescent="0.25">
      <c r="A279" s="384"/>
      <c r="B279" s="212">
        <v>23</v>
      </c>
      <c r="C279" s="370" t="s">
        <v>81</v>
      </c>
      <c r="D279" s="368">
        <v>563</v>
      </c>
      <c r="E279" s="369">
        <v>42650</v>
      </c>
      <c r="F279" s="222">
        <v>46022</v>
      </c>
      <c r="G279" s="361">
        <v>45901</v>
      </c>
      <c r="H279" s="223">
        <f>H280+H281+H282+H283+H284+H285+H286+H287+H288+H289+H290+H291+H292+H293+H294+H295</f>
        <v>35</v>
      </c>
      <c r="I279" s="250">
        <v>510.4</v>
      </c>
      <c r="J279" s="225">
        <f>J280+J281+J282+J283+J284+J285+J286+J287+J288+J289+J290+J291+J292+J293+J294+J295</f>
        <v>16</v>
      </c>
      <c r="K279" s="271">
        <f>K280+K281+K282+K283+K284+K288+K287+K289+K290+K294+K295</f>
        <v>11</v>
      </c>
      <c r="L279" s="271">
        <f>L285+L286+L291+L292+L293</f>
        <v>5</v>
      </c>
      <c r="M279" s="250">
        <f>M280+M281+M282+M283+M284+M285+M286+M287+M288+M289+M290+M291+M292+M293+M294+M295</f>
        <v>510.40000000000003</v>
      </c>
      <c r="N279" s="230">
        <f>N280+N281+N282+N283+N284+N285+N287+N288+N289+N290+N292+N294+N295</f>
        <v>346.5</v>
      </c>
      <c r="O279" s="230">
        <f>O285+O286+O291+O292+O293</f>
        <v>163.89999999999998</v>
      </c>
      <c r="P279" s="274"/>
      <c r="Q279" s="250">
        <f>Q280+Q281+Q282+Q283+Q284+Q285+Q286+Q287+Q288+Q289+Q290+Q291+Q292+Q293+Q294+Q295</f>
        <v>510.40000000000003</v>
      </c>
      <c r="R279" s="230"/>
      <c r="S279" s="230"/>
      <c r="T279" s="231"/>
      <c r="U279" s="231"/>
      <c r="V279" s="214">
        <f t="shared" si="33"/>
        <v>50988960</v>
      </c>
      <c r="W279" s="214">
        <f>SUM(W280:W295)</f>
        <v>20704865.720000003</v>
      </c>
      <c r="X279" s="214">
        <f>SUM(X280:X295)</f>
        <v>30284094.279999997</v>
      </c>
      <c r="Y279" s="232"/>
      <c r="Z279" s="256">
        <v>41873</v>
      </c>
      <c r="AA279" s="347">
        <v>0.96</v>
      </c>
      <c r="AB279" s="400">
        <f t="shared" si="31"/>
        <v>50988960</v>
      </c>
    </row>
    <row r="280" spans="1:51" s="3" customFormat="1" x14ac:dyDescent="0.25">
      <c r="A280" s="194">
        <v>216</v>
      </c>
      <c r="B280" s="122"/>
      <c r="C280" s="32" t="s">
        <v>290</v>
      </c>
      <c r="D280" s="33"/>
      <c r="E280" s="34"/>
      <c r="F280" s="35"/>
      <c r="G280" s="30"/>
      <c r="H280" s="145">
        <v>4</v>
      </c>
      <c r="I280" s="27"/>
      <c r="J280" s="194">
        <v>1</v>
      </c>
      <c r="K280" s="36">
        <v>1</v>
      </c>
      <c r="L280" s="36"/>
      <c r="M280" s="27">
        <v>32.799999999999997</v>
      </c>
      <c r="N280" s="27">
        <v>32.799999999999997</v>
      </c>
      <c r="O280" s="27"/>
      <c r="P280" s="156"/>
      <c r="Q280" s="27">
        <v>32.799999999999997</v>
      </c>
      <c r="R280" s="128"/>
      <c r="S280" s="128"/>
      <c r="T280" s="152"/>
      <c r="U280" s="152"/>
      <c r="V280" s="130">
        <f t="shared" si="33"/>
        <v>3276719.9999999995</v>
      </c>
      <c r="W280" s="130">
        <v>2336818.94</v>
      </c>
      <c r="X280" s="130">
        <f t="shared" ref="X280:X295" si="35">V280-W280</f>
        <v>939901.05999999959</v>
      </c>
      <c r="Y280" s="171"/>
      <c r="Z280" s="17">
        <v>41873</v>
      </c>
      <c r="AA280" s="344">
        <v>0.96</v>
      </c>
      <c r="AB280" s="400">
        <f t="shared" si="31"/>
        <v>3276719.9999999995</v>
      </c>
      <c r="AC280" s="37"/>
      <c r="AD280" s="37"/>
      <c r="AE280" s="37"/>
      <c r="AF280" s="37"/>
      <c r="AG280" s="37"/>
      <c r="AH280" s="37"/>
      <c r="AI280" s="37"/>
      <c r="AJ280" s="37"/>
      <c r="AK280" s="37"/>
      <c r="AL280" s="37"/>
      <c r="AM280" s="37"/>
      <c r="AN280" s="37"/>
      <c r="AO280" s="37"/>
      <c r="AP280" s="37"/>
      <c r="AQ280" s="37"/>
      <c r="AR280" s="37"/>
      <c r="AS280" s="37"/>
      <c r="AT280" s="37"/>
      <c r="AU280" s="37"/>
      <c r="AV280" s="37"/>
      <c r="AW280" s="37"/>
      <c r="AX280" s="37"/>
      <c r="AY280" s="37"/>
    </row>
    <row r="281" spans="1:51" s="3" customFormat="1" x14ac:dyDescent="0.25">
      <c r="A281" s="194">
        <v>217</v>
      </c>
      <c r="B281" s="122"/>
      <c r="C281" s="32" t="s">
        <v>291</v>
      </c>
      <c r="D281" s="33"/>
      <c r="E281" s="34"/>
      <c r="F281" s="35"/>
      <c r="G281" s="30"/>
      <c r="H281" s="145">
        <v>4</v>
      </c>
      <c r="I281" s="27"/>
      <c r="J281" s="194">
        <v>1</v>
      </c>
      <c r="K281" s="36">
        <v>1</v>
      </c>
      <c r="L281" s="36"/>
      <c r="M281" s="27">
        <v>33.700000000000003</v>
      </c>
      <c r="N281" s="27">
        <v>33.700000000000003</v>
      </c>
      <c r="O281" s="27"/>
      <c r="P281" s="156"/>
      <c r="Q281" s="27">
        <v>33.700000000000003</v>
      </c>
      <c r="R281" s="128"/>
      <c r="S281" s="128"/>
      <c r="T281" s="152"/>
      <c r="U281" s="152"/>
      <c r="V281" s="130">
        <f t="shared" si="33"/>
        <v>3366630.0000000005</v>
      </c>
      <c r="W281" s="130">
        <v>2400938.98</v>
      </c>
      <c r="X281" s="130">
        <f t="shared" si="35"/>
        <v>965691.02000000048</v>
      </c>
      <c r="Y281" s="171"/>
      <c r="Z281" s="17">
        <v>41873</v>
      </c>
      <c r="AA281" s="344">
        <v>0.96</v>
      </c>
      <c r="AB281" s="400">
        <f t="shared" si="31"/>
        <v>3366630.0000000005</v>
      </c>
      <c r="AC281" s="37"/>
      <c r="AD281" s="37"/>
      <c r="AE281" s="37"/>
      <c r="AF281" s="37"/>
      <c r="AG281" s="37"/>
      <c r="AH281" s="37"/>
      <c r="AI281" s="37"/>
      <c r="AJ281" s="37"/>
      <c r="AK281" s="37"/>
      <c r="AL281" s="37"/>
      <c r="AM281" s="37"/>
      <c r="AN281" s="37"/>
      <c r="AO281" s="37"/>
      <c r="AP281" s="37"/>
      <c r="AQ281" s="37"/>
      <c r="AR281" s="37"/>
      <c r="AS281" s="37"/>
      <c r="AT281" s="37"/>
      <c r="AU281" s="37"/>
      <c r="AV281" s="37"/>
      <c r="AW281" s="37"/>
      <c r="AX281" s="37"/>
      <c r="AY281" s="37"/>
    </row>
    <row r="282" spans="1:51" s="3" customFormat="1" x14ac:dyDescent="0.25">
      <c r="A282" s="194">
        <v>218</v>
      </c>
      <c r="B282" s="122"/>
      <c r="C282" s="32" t="s">
        <v>292</v>
      </c>
      <c r="D282" s="33"/>
      <c r="E282" s="34"/>
      <c r="F282" s="35"/>
      <c r="G282" s="30"/>
      <c r="H282" s="145">
        <v>1</v>
      </c>
      <c r="I282" s="27"/>
      <c r="J282" s="194">
        <v>1</v>
      </c>
      <c r="K282" s="36">
        <v>1</v>
      </c>
      <c r="L282" s="36"/>
      <c r="M282" s="27">
        <v>36.9</v>
      </c>
      <c r="N282" s="27">
        <v>36.9</v>
      </c>
      <c r="O282" s="27"/>
      <c r="P282" s="156"/>
      <c r="Q282" s="27">
        <v>36.9</v>
      </c>
      <c r="R282" s="128"/>
      <c r="S282" s="128"/>
      <c r="T282" s="152"/>
      <c r="U282" s="152"/>
      <c r="V282" s="130">
        <f t="shared" si="33"/>
        <v>3686310</v>
      </c>
      <c r="W282" s="130">
        <v>0</v>
      </c>
      <c r="X282" s="130">
        <f t="shared" si="35"/>
        <v>3686310</v>
      </c>
      <c r="Y282" s="171"/>
      <c r="Z282" s="17">
        <v>41873</v>
      </c>
      <c r="AA282" s="344">
        <v>0.96</v>
      </c>
      <c r="AB282" s="400">
        <f t="shared" si="31"/>
        <v>3686310</v>
      </c>
      <c r="AC282" s="37"/>
      <c r="AD282" s="37"/>
      <c r="AE282" s="37"/>
      <c r="AF282" s="37"/>
      <c r="AG282" s="37"/>
      <c r="AH282" s="37"/>
      <c r="AI282" s="37"/>
      <c r="AJ282" s="37"/>
      <c r="AK282" s="37"/>
      <c r="AL282" s="37"/>
      <c r="AM282" s="37"/>
      <c r="AN282" s="37"/>
      <c r="AO282" s="37"/>
      <c r="AP282" s="37"/>
      <c r="AQ282" s="37"/>
      <c r="AR282" s="37"/>
      <c r="AS282" s="37"/>
      <c r="AT282" s="37"/>
      <c r="AU282" s="37"/>
      <c r="AV282" s="37"/>
      <c r="AW282" s="37"/>
      <c r="AX282" s="37"/>
      <c r="AY282" s="37"/>
    </row>
    <row r="283" spans="1:51" s="3" customFormat="1" x14ac:dyDescent="0.25">
      <c r="A283" s="194">
        <v>219</v>
      </c>
      <c r="B283" s="122"/>
      <c r="C283" s="32" t="s">
        <v>293</v>
      </c>
      <c r="D283" s="33"/>
      <c r="E283" s="34"/>
      <c r="F283" s="35"/>
      <c r="G283" s="30"/>
      <c r="H283" s="145">
        <v>2</v>
      </c>
      <c r="I283" s="27"/>
      <c r="J283" s="194">
        <v>1</v>
      </c>
      <c r="K283" s="36">
        <v>1</v>
      </c>
      <c r="L283" s="36"/>
      <c r="M283" s="27">
        <v>28.2</v>
      </c>
      <c r="N283" s="27">
        <v>28.2</v>
      </c>
      <c r="O283" s="27"/>
      <c r="P283" s="156"/>
      <c r="Q283" s="27">
        <v>28.2</v>
      </c>
      <c r="R283" s="128"/>
      <c r="S283" s="128"/>
      <c r="T283" s="152"/>
      <c r="U283" s="152"/>
      <c r="V283" s="130">
        <f t="shared" si="33"/>
        <v>2817180</v>
      </c>
      <c r="W283" s="130">
        <v>2009094.34</v>
      </c>
      <c r="X283" s="130">
        <f t="shared" si="35"/>
        <v>808085.65999999992</v>
      </c>
      <c r="Y283" s="171"/>
      <c r="Z283" s="17">
        <v>41873</v>
      </c>
      <c r="AA283" s="344">
        <v>0.96</v>
      </c>
      <c r="AB283" s="400">
        <f t="shared" si="31"/>
        <v>2817180</v>
      </c>
      <c r="AC283" s="37"/>
      <c r="AD283" s="37"/>
      <c r="AE283" s="37"/>
      <c r="AF283" s="37"/>
      <c r="AG283" s="37"/>
      <c r="AH283" s="37"/>
      <c r="AI283" s="37"/>
      <c r="AJ283" s="37"/>
      <c r="AK283" s="37"/>
      <c r="AL283" s="37"/>
      <c r="AM283" s="37"/>
      <c r="AN283" s="37"/>
      <c r="AO283" s="37"/>
      <c r="AP283" s="37"/>
      <c r="AQ283" s="37"/>
      <c r="AR283" s="37"/>
      <c r="AS283" s="37"/>
      <c r="AT283" s="37"/>
      <c r="AU283" s="37"/>
      <c r="AV283" s="37"/>
      <c r="AW283" s="37"/>
      <c r="AX283" s="37"/>
      <c r="AY283" s="37"/>
    </row>
    <row r="284" spans="1:51" s="3" customFormat="1" x14ac:dyDescent="0.25">
      <c r="A284" s="194">
        <v>220</v>
      </c>
      <c r="B284" s="122"/>
      <c r="C284" s="32" t="s">
        <v>294</v>
      </c>
      <c r="D284" s="33"/>
      <c r="E284" s="34"/>
      <c r="F284" s="35"/>
      <c r="G284" s="30"/>
      <c r="H284" s="145">
        <v>1</v>
      </c>
      <c r="I284" s="27"/>
      <c r="J284" s="194">
        <v>1</v>
      </c>
      <c r="K284" s="36">
        <v>1</v>
      </c>
      <c r="L284" s="36"/>
      <c r="M284" s="27">
        <v>32.4</v>
      </c>
      <c r="N284" s="27">
        <v>32.4</v>
      </c>
      <c r="O284" s="27"/>
      <c r="P284" s="156"/>
      <c r="Q284" s="27">
        <v>32.4</v>
      </c>
      <c r="R284" s="128"/>
      <c r="S284" s="128"/>
      <c r="T284" s="152"/>
      <c r="U284" s="152"/>
      <c r="V284" s="130">
        <f t="shared" si="33"/>
        <v>3236760</v>
      </c>
      <c r="W284" s="130">
        <v>2308321.15</v>
      </c>
      <c r="X284" s="130">
        <f t="shared" si="35"/>
        <v>928438.85000000009</v>
      </c>
      <c r="Y284" s="171"/>
      <c r="Z284" s="17">
        <v>41873</v>
      </c>
      <c r="AA284" s="344">
        <v>0.96</v>
      </c>
      <c r="AB284" s="400">
        <f t="shared" si="31"/>
        <v>3236760</v>
      </c>
      <c r="AC284" s="37"/>
      <c r="AD284" s="37"/>
      <c r="AE284" s="37"/>
      <c r="AF284" s="37"/>
      <c r="AG284" s="37"/>
      <c r="AH284" s="37"/>
      <c r="AI284" s="37"/>
      <c r="AJ284" s="37"/>
      <c r="AK284" s="37"/>
      <c r="AL284" s="37"/>
      <c r="AM284" s="37"/>
      <c r="AN284" s="37"/>
      <c r="AO284" s="37"/>
      <c r="AP284" s="37"/>
      <c r="AQ284" s="37"/>
      <c r="AR284" s="37"/>
      <c r="AS284" s="37"/>
      <c r="AT284" s="37"/>
      <c r="AU284" s="37"/>
      <c r="AV284" s="37"/>
      <c r="AW284" s="37"/>
      <c r="AX284" s="37"/>
      <c r="AY284" s="37"/>
    </row>
    <row r="285" spans="1:51" s="3" customFormat="1" x14ac:dyDescent="0.25">
      <c r="A285" s="194">
        <v>221</v>
      </c>
      <c r="B285" s="122"/>
      <c r="C285" s="32" t="s">
        <v>295</v>
      </c>
      <c r="D285" s="33"/>
      <c r="E285" s="34"/>
      <c r="F285" s="35"/>
      <c r="G285" s="30"/>
      <c r="H285" s="145">
        <v>1</v>
      </c>
      <c r="I285" s="27"/>
      <c r="J285" s="194">
        <v>1</v>
      </c>
      <c r="K285" s="36">
        <v>1</v>
      </c>
      <c r="L285" s="36">
        <v>1</v>
      </c>
      <c r="M285" s="27">
        <v>33</v>
      </c>
      <c r="N285" s="27"/>
      <c r="O285" s="27">
        <v>33</v>
      </c>
      <c r="P285" s="156"/>
      <c r="Q285" s="27">
        <v>33</v>
      </c>
      <c r="R285" s="128"/>
      <c r="S285" s="128"/>
      <c r="T285" s="152"/>
      <c r="U285" s="152"/>
      <c r="V285" s="130">
        <f t="shared" si="33"/>
        <v>3296700</v>
      </c>
      <c r="W285" s="130">
        <v>2351067.84</v>
      </c>
      <c r="X285" s="130">
        <f t="shared" si="35"/>
        <v>945632.16000000015</v>
      </c>
      <c r="Y285" s="171"/>
      <c r="Z285" s="17">
        <v>41873</v>
      </c>
      <c r="AA285" s="344">
        <v>0.96</v>
      </c>
      <c r="AB285" s="400">
        <f t="shared" si="31"/>
        <v>3296700</v>
      </c>
      <c r="AC285" s="37"/>
      <c r="AD285" s="37"/>
      <c r="AE285" s="37"/>
      <c r="AF285" s="37"/>
      <c r="AG285" s="37"/>
      <c r="AH285" s="37"/>
      <c r="AI285" s="37"/>
      <c r="AJ285" s="37"/>
      <c r="AK285" s="37"/>
      <c r="AL285" s="37"/>
      <c r="AM285" s="37"/>
      <c r="AN285" s="37"/>
      <c r="AO285" s="37"/>
      <c r="AP285" s="37"/>
      <c r="AQ285" s="37"/>
      <c r="AR285" s="37"/>
      <c r="AS285" s="37"/>
      <c r="AT285" s="37"/>
      <c r="AU285" s="37"/>
      <c r="AV285" s="37"/>
      <c r="AW285" s="37"/>
      <c r="AX285" s="37"/>
      <c r="AY285" s="37"/>
    </row>
    <row r="286" spans="1:51" s="3" customFormat="1" x14ac:dyDescent="0.25">
      <c r="A286" s="194">
        <v>222</v>
      </c>
      <c r="B286" s="122"/>
      <c r="C286" s="32" t="s">
        <v>296</v>
      </c>
      <c r="D286" s="33"/>
      <c r="E286" s="34"/>
      <c r="F286" s="35"/>
      <c r="G286" s="30"/>
      <c r="H286" s="145">
        <v>3</v>
      </c>
      <c r="I286" s="27"/>
      <c r="J286" s="194">
        <v>1</v>
      </c>
      <c r="K286" s="36"/>
      <c r="L286" s="36">
        <v>1</v>
      </c>
      <c r="M286" s="27">
        <v>36.6</v>
      </c>
      <c r="N286" s="27"/>
      <c r="O286" s="27">
        <v>36.6</v>
      </c>
      <c r="P286" s="156"/>
      <c r="Q286" s="27">
        <v>36.6</v>
      </c>
      <c r="R286" s="128"/>
      <c r="S286" s="128"/>
      <c r="T286" s="152"/>
      <c r="U286" s="152"/>
      <c r="V286" s="130">
        <f t="shared" si="33"/>
        <v>3656340</v>
      </c>
      <c r="W286" s="130">
        <v>2607547.9700000002</v>
      </c>
      <c r="X286" s="130">
        <f t="shared" si="35"/>
        <v>1048792.0299999998</v>
      </c>
      <c r="Y286" s="171"/>
      <c r="Z286" s="17">
        <v>41873</v>
      </c>
      <c r="AA286" s="344">
        <v>0.96</v>
      </c>
      <c r="AB286" s="400">
        <f t="shared" si="31"/>
        <v>3656340</v>
      </c>
      <c r="AC286" s="37"/>
      <c r="AD286" s="37"/>
      <c r="AE286" s="37"/>
      <c r="AF286" s="37"/>
      <c r="AG286" s="37"/>
      <c r="AH286" s="37"/>
      <c r="AI286" s="37"/>
      <c r="AJ286" s="37"/>
      <c r="AK286" s="37"/>
      <c r="AL286" s="37"/>
      <c r="AM286" s="37"/>
      <c r="AN286" s="37"/>
      <c r="AO286" s="37"/>
      <c r="AP286" s="37"/>
      <c r="AQ286" s="37"/>
      <c r="AR286" s="37"/>
      <c r="AS286" s="37"/>
      <c r="AT286" s="37"/>
      <c r="AU286" s="37"/>
      <c r="AV286" s="37"/>
      <c r="AW286" s="37"/>
      <c r="AX286" s="37"/>
      <c r="AY286" s="37"/>
    </row>
    <row r="287" spans="1:51" s="3" customFormat="1" x14ac:dyDescent="0.25">
      <c r="A287" s="194">
        <v>223</v>
      </c>
      <c r="B287" s="122"/>
      <c r="C287" s="32" t="s">
        <v>297</v>
      </c>
      <c r="D287" s="33"/>
      <c r="E287" s="34"/>
      <c r="F287" s="35"/>
      <c r="G287" s="30"/>
      <c r="H287" s="145">
        <v>1</v>
      </c>
      <c r="I287" s="27"/>
      <c r="J287" s="194">
        <v>1</v>
      </c>
      <c r="K287" s="36">
        <v>1</v>
      </c>
      <c r="L287" s="36"/>
      <c r="M287" s="27">
        <v>27.7</v>
      </c>
      <c r="N287" s="27">
        <v>27.7</v>
      </c>
      <c r="O287" s="27"/>
      <c r="P287" s="156"/>
      <c r="Q287" s="27">
        <v>27.7</v>
      </c>
      <c r="R287" s="128"/>
      <c r="S287" s="128"/>
      <c r="T287" s="152"/>
      <c r="U287" s="152"/>
      <c r="V287" s="130">
        <f t="shared" si="33"/>
        <v>2767230</v>
      </c>
      <c r="W287" s="130">
        <v>1973472.1</v>
      </c>
      <c r="X287" s="130">
        <f t="shared" si="35"/>
        <v>793757.89999999991</v>
      </c>
      <c r="Y287" s="171"/>
      <c r="Z287" s="17">
        <v>41873</v>
      </c>
      <c r="AA287" s="344">
        <v>0.96</v>
      </c>
      <c r="AB287" s="400">
        <f t="shared" si="31"/>
        <v>2767230</v>
      </c>
      <c r="AC287" s="37"/>
      <c r="AD287" s="37"/>
      <c r="AE287" s="37"/>
      <c r="AF287" s="37"/>
      <c r="AG287" s="37"/>
      <c r="AH287" s="37"/>
      <c r="AI287" s="37"/>
      <c r="AJ287" s="37"/>
      <c r="AK287" s="37"/>
      <c r="AL287" s="37"/>
      <c r="AM287" s="37"/>
      <c r="AN287" s="37"/>
      <c r="AO287" s="37"/>
      <c r="AP287" s="37"/>
      <c r="AQ287" s="37"/>
      <c r="AR287" s="37"/>
      <c r="AS287" s="37"/>
      <c r="AT287" s="37"/>
      <c r="AU287" s="37"/>
      <c r="AV287" s="37"/>
      <c r="AW287" s="37"/>
      <c r="AX287" s="37"/>
      <c r="AY287" s="37"/>
    </row>
    <row r="288" spans="1:51" s="3" customFormat="1" x14ac:dyDescent="0.25">
      <c r="A288" s="194">
        <v>224</v>
      </c>
      <c r="B288" s="122"/>
      <c r="C288" s="32" t="s">
        <v>298</v>
      </c>
      <c r="D288" s="33"/>
      <c r="E288" s="34"/>
      <c r="F288" s="35"/>
      <c r="G288" s="30"/>
      <c r="H288" s="145">
        <v>1</v>
      </c>
      <c r="I288" s="27"/>
      <c r="J288" s="194">
        <v>1</v>
      </c>
      <c r="K288" s="36">
        <v>1</v>
      </c>
      <c r="L288" s="36"/>
      <c r="M288" s="27">
        <v>28</v>
      </c>
      <c r="N288" s="27">
        <v>28</v>
      </c>
      <c r="O288" s="27"/>
      <c r="P288" s="156"/>
      <c r="Q288" s="27">
        <v>28</v>
      </c>
      <c r="R288" s="128"/>
      <c r="S288" s="128"/>
      <c r="T288" s="152"/>
      <c r="U288" s="152"/>
      <c r="V288" s="130">
        <f t="shared" si="33"/>
        <v>2797200</v>
      </c>
      <c r="W288" s="130">
        <v>1994845.44</v>
      </c>
      <c r="X288" s="130">
        <f t="shared" si="35"/>
        <v>802354.56</v>
      </c>
      <c r="Y288" s="171"/>
      <c r="Z288" s="17">
        <v>41873</v>
      </c>
      <c r="AA288" s="344">
        <v>0.96</v>
      </c>
      <c r="AB288" s="400">
        <f t="shared" si="31"/>
        <v>2797200</v>
      </c>
      <c r="AC288" s="37"/>
      <c r="AD288" s="37"/>
      <c r="AE288" s="37"/>
      <c r="AF288" s="37"/>
      <c r="AG288" s="37"/>
      <c r="AH288" s="37"/>
      <c r="AI288" s="37"/>
      <c r="AJ288" s="37"/>
      <c r="AK288" s="37"/>
      <c r="AL288" s="37"/>
      <c r="AM288" s="37"/>
      <c r="AN288" s="37"/>
      <c r="AO288" s="37"/>
      <c r="AP288" s="37"/>
      <c r="AQ288" s="37"/>
      <c r="AR288" s="37"/>
      <c r="AS288" s="37"/>
      <c r="AT288" s="37"/>
      <c r="AU288" s="37"/>
      <c r="AV288" s="37"/>
      <c r="AW288" s="37"/>
      <c r="AX288" s="37"/>
      <c r="AY288" s="37"/>
    </row>
    <row r="289" spans="1:51" s="3" customFormat="1" x14ac:dyDescent="0.25">
      <c r="A289" s="194">
        <v>225</v>
      </c>
      <c r="B289" s="122"/>
      <c r="C289" s="32" t="s">
        <v>299</v>
      </c>
      <c r="D289" s="33"/>
      <c r="E289" s="34"/>
      <c r="F289" s="35"/>
      <c r="G289" s="30"/>
      <c r="H289" s="145">
        <v>1</v>
      </c>
      <c r="I289" s="27"/>
      <c r="J289" s="194">
        <v>1</v>
      </c>
      <c r="K289" s="36">
        <v>1</v>
      </c>
      <c r="L289" s="36"/>
      <c r="M289" s="27">
        <v>37</v>
      </c>
      <c r="N289" s="27">
        <v>37</v>
      </c>
      <c r="O289" s="27"/>
      <c r="P289" s="156"/>
      <c r="Q289" s="27">
        <v>37</v>
      </c>
      <c r="R289" s="128"/>
      <c r="S289" s="128"/>
      <c r="T289" s="152"/>
      <c r="U289" s="152"/>
      <c r="V289" s="130">
        <f t="shared" si="33"/>
        <v>3696300</v>
      </c>
      <c r="W289" s="130">
        <v>2636045.7599999998</v>
      </c>
      <c r="X289" s="130">
        <f t="shared" si="35"/>
        <v>1060254.2400000002</v>
      </c>
      <c r="Y289" s="171"/>
      <c r="Z289" s="17">
        <v>41873</v>
      </c>
      <c r="AA289" s="344">
        <v>0.96</v>
      </c>
      <c r="AB289" s="400">
        <f t="shared" si="31"/>
        <v>3696300</v>
      </c>
      <c r="AC289" s="37"/>
      <c r="AD289" s="37"/>
      <c r="AE289" s="37"/>
      <c r="AF289" s="37"/>
      <c r="AG289" s="37"/>
      <c r="AH289" s="37"/>
      <c r="AI289" s="37"/>
      <c r="AJ289" s="37"/>
      <c r="AK289" s="37"/>
      <c r="AL289" s="37"/>
      <c r="AM289" s="37"/>
      <c r="AN289" s="37"/>
      <c r="AO289" s="37"/>
      <c r="AP289" s="37"/>
      <c r="AQ289" s="37"/>
      <c r="AR289" s="37"/>
      <c r="AS289" s="37"/>
      <c r="AT289" s="37"/>
      <c r="AU289" s="37"/>
      <c r="AV289" s="37"/>
      <c r="AW289" s="37"/>
      <c r="AX289" s="37"/>
      <c r="AY289" s="37"/>
    </row>
    <row r="290" spans="1:51" s="3" customFormat="1" x14ac:dyDescent="0.25">
      <c r="A290" s="194">
        <v>226</v>
      </c>
      <c r="B290" s="122"/>
      <c r="C290" s="32" t="s">
        <v>300</v>
      </c>
      <c r="D290" s="33"/>
      <c r="E290" s="34"/>
      <c r="F290" s="35"/>
      <c r="G290" s="30"/>
      <c r="H290" s="145">
        <v>4</v>
      </c>
      <c r="I290" s="27"/>
      <c r="J290" s="194">
        <v>1</v>
      </c>
      <c r="K290" s="36">
        <v>1</v>
      </c>
      <c r="L290" s="36"/>
      <c r="M290" s="27">
        <v>30.1</v>
      </c>
      <c r="N290" s="27">
        <v>30.1</v>
      </c>
      <c r="O290" s="27"/>
      <c r="P290" s="156"/>
      <c r="Q290" s="27">
        <v>30.1</v>
      </c>
      <c r="R290" s="128"/>
      <c r="S290" s="128"/>
      <c r="T290" s="152"/>
      <c r="U290" s="152"/>
      <c r="V290" s="130">
        <f t="shared" si="33"/>
        <v>3006990</v>
      </c>
      <c r="W290" s="130">
        <v>30069.9</v>
      </c>
      <c r="X290" s="130">
        <f t="shared" si="35"/>
        <v>2976920.1</v>
      </c>
      <c r="Y290" s="171"/>
      <c r="Z290" s="17">
        <v>41873</v>
      </c>
      <c r="AA290" s="344">
        <v>0.96</v>
      </c>
      <c r="AB290" s="400">
        <f t="shared" si="31"/>
        <v>3006990</v>
      </c>
      <c r="AC290" s="37"/>
      <c r="AD290" s="37"/>
      <c r="AE290" s="37"/>
      <c r="AF290" s="37"/>
      <c r="AG290" s="37"/>
      <c r="AH290" s="37"/>
      <c r="AI290" s="37"/>
      <c r="AJ290" s="37"/>
      <c r="AK290" s="37"/>
      <c r="AL290" s="37"/>
      <c r="AM290" s="37"/>
      <c r="AN290" s="37"/>
      <c r="AO290" s="37"/>
      <c r="AP290" s="37"/>
      <c r="AQ290" s="37"/>
      <c r="AR290" s="37"/>
      <c r="AS290" s="37"/>
      <c r="AT290" s="37"/>
      <c r="AU290" s="37"/>
      <c r="AV290" s="37"/>
      <c r="AW290" s="37"/>
      <c r="AX290" s="37"/>
      <c r="AY290" s="37"/>
    </row>
    <row r="291" spans="1:51" s="3" customFormat="1" x14ac:dyDescent="0.25">
      <c r="A291" s="194">
        <v>227</v>
      </c>
      <c r="B291" s="122"/>
      <c r="C291" s="32" t="s">
        <v>301</v>
      </c>
      <c r="D291" s="33"/>
      <c r="E291" s="34"/>
      <c r="F291" s="35"/>
      <c r="G291" s="30"/>
      <c r="H291" s="145">
        <v>3</v>
      </c>
      <c r="I291" s="27"/>
      <c r="J291" s="194">
        <v>1</v>
      </c>
      <c r="K291" s="36"/>
      <c r="L291" s="36">
        <v>1</v>
      </c>
      <c r="M291" s="27">
        <v>28.8</v>
      </c>
      <c r="N291" s="27"/>
      <c r="O291" s="27">
        <v>28.8</v>
      </c>
      <c r="P291" s="156"/>
      <c r="Q291" s="27">
        <v>28.8</v>
      </c>
      <c r="R291" s="128"/>
      <c r="S291" s="128"/>
      <c r="T291" s="152"/>
      <c r="U291" s="152"/>
      <c r="V291" s="130">
        <f t="shared" si="33"/>
        <v>2877120</v>
      </c>
      <c r="W291" s="130">
        <v>28771.200000000001</v>
      </c>
      <c r="X291" s="130">
        <f t="shared" si="35"/>
        <v>2848348.8</v>
      </c>
      <c r="Y291" s="171"/>
      <c r="Z291" s="17">
        <v>41873</v>
      </c>
      <c r="AA291" s="344">
        <v>0.1</v>
      </c>
      <c r="AB291" s="400">
        <f t="shared" si="31"/>
        <v>2877120</v>
      </c>
      <c r="AC291" s="37"/>
      <c r="AD291" s="37"/>
      <c r="AE291" s="37"/>
      <c r="AF291" s="37"/>
      <c r="AG291" s="37"/>
      <c r="AH291" s="37"/>
      <c r="AI291" s="37"/>
      <c r="AJ291" s="37"/>
      <c r="AK291" s="37"/>
      <c r="AL291" s="37"/>
      <c r="AM291" s="37"/>
      <c r="AN291" s="37"/>
      <c r="AO291" s="37"/>
      <c r="AP291" s="37"/>
      <c r="AQ291" s="37"/>
      <c r="AR291" s="37"/>
      <c r="AS291" s="37"/>
      <c r="AT291" s="37"/>
      <c r="AU291" s="37"/>
      <c r="AV291" s="37"/>
      <c r="AW291" s="37"/>
      <c r="AX291" s="37"/>
      <c r="AY291" s="37"/>
    </row>
    <row r="292" spans="1:51" s="3" customFormat="1" x14ac:dyDescent="0.25">
      <c r="A292" s="194">
        <v>228</v>
      </c>
      <c r="B292" s="122"/>
      <c r="C292" s="32" t="s">
        <v>302</v>
      </c>
      <c r="D292" s="33"/>
      <c r="E292" s="34"/>
      <c r="F292" s="35"/>
      <c r="G292" s="30"/>
      <c r="H292" s="145">
        <v>3</v>
      </c>
      <c r="I292" s="27"/>
      <c r="J292" s="194">
        <v>1</v>
      </c>
      <c r="K292" s="36">
        <v>1</v>
      </c>
      <c r="L292" s="36">
        <v>1</v>
      </c>
      <c r="M292" s="27">
        <v>27.9</v>
      </c>
      <c r="N292" s="27"/>
      <c r="O292" s="27">
        <v>27.9</v>
      </c>
      <c r="P292" s="156"/>
      <c r="Q292" s="27">
        <v>27.9</v>
      </c>
      <c r="R292" s="128"/>
      <c r="S292" s="128"/>
      <c r="T292" s="152"/>
      <c r="U292" s="152"/>
      <c r="V292" s="130">
        <f t="shared" si="33"/>
        <v>2787210</v>
      </c>
      <c r="W292" s="130">
        <v>27872.1</v>
      </c>
      <c r="X292" s="130">
        <f t="shared" si="35"/>
        <v>2759337.9</v>
      </c>
      <c r="Y292" s="171"/>
      <c r="Z292" s="17">
        <v>41873</v>
      </c>
      <c r="AA292" s="344">
        <v>0.01</v>
      </c>
      <c r="AB292" s="400">
        <f t="shared" si="31"/>
        <v>2787210</v>
      </c>
      <c r="AC292" s="37"/>
      <c r="AD292" s="37"/>
      <c r="AE292" s="37"/>
      <c r="AF292" s="37"/>
      <c r="AG292" s="37"/>
      <c r="AH292" s="37"/>
      <c r="AI292" s="37"/>
      <c r="AJ292" s="37"/>
      <c r="AK292" s="37"/>
      <c r="AL292" s="37"/>
      <c r="AM292" s="37"/>
      <c r="AN292" s="37"/>
      <c r="AO292" s="37"/>
      <c r="AP292" s="37"/>
      <c r="AQ292" s="37"/>
      <c r="AR292" s="37"/>
      <c r="AS292" s="37"/>
      <c r="AT292" s="37"/>
      <c r="AU292" s="37"/>
      <c r="AV292" s="37"/>
      <c r="AW292" s="37"/>
      <c r="AX292" s="37"/>
      <c r="AY292" s="37"/>
    </row>
    <row r="293" spans="1:51" s="3" customFormat="1" x14ac:dyDescent="0.25">
      <c r="A293" s="194">
        <v>229</v>
      </c>
      <c r="B293" s="122"/>
      <c r="C293" s="32" t="s">
        <v>303</v>
      </c>
      <c r="D293" s="33"/>
      <c r="E293" s="34"/>
      <c r="F293" s="35"/>
      <c r="G293" s="30"/>
      <c r="H293" s="145">
        <v>3</v>
      </c>
      <c r="I293" s="27"/>
      <c r="J293" s="194">
        <v>1</v>
      </c>
      <c r="K293" s="36"/>
      <c r="L293" s="36">
        <v>1</v>
      </c>
      <c r="M293" s="27">
        <v>37.6</v>
      </c>
      <c r="N293" s="27"/>
      <c r="O293" s="27">
        <v>37.6</v>
      </c>
      <c r="P293" s="156"/>
      <c r="Q293" s="27">
        <v>37.6</v>
      </c>
      <c r="R293" s="128"/>
      <c r="S293" s="128"/>
      <c r="T293" s="152"/>
      <c r="U293" s="152"/>
      <c r="V293" s="130">
        <f t="shared" si="33"/>
        <v>3756240</v>
      </c>
      <c r="W293" s="130">
        <v>0</v>
      </c>
      <c r="X293" s="130">
        <f t="shared" si="35"/>
        <v>3756240</v>
      </c>
      <c r="Y293" s="171"/>
      <c r="Z293" s="17">
        <v>41873</v>
      </c>
      <c r="AA293" s="344">
        <v>0.96</v>
      </c>
      <c r="AB293" s="400">
        <f t="shared" si="31"/>
        <v>3756240</v>
      </c>
      <c r="AC293" s="37"/>
      <c r="AD293" s="37"/>
      <c r="AE293" s="37"/>
      <c r="AF293" s="37"/>
      <c r="AG293" s="37"/>
      <c r="AH293" s="37"/>
      <c r="AI293" s="37"/>
      <c r="AJ293" s="37"/>
      <c r="AK293" s="37"/>
      <c r="AL293" s="37"/>
      <c r="AM293" s="37"/>
      <c r="AN293" s="37"/>
      <c r="AO293" s="37"/>
      <c r="AP293" s="37"/>
      <c r="AQ293" s="37"/>
      <c r="AR293" s="37"/>
      <c r="AS293" s="37"/>
      <c r="AT293" s="37"/>
      <c r="AU293" s="37"/>
      <c r="AV293" s="37"/>
      <c r="AW293" s="37"/>
      <c r="AX293" s="37"/>
      <c r="AY293" s="37"/>
    </row>
    <row r="294" spans="1:51" s="3" customFormat="1" x14ac:dyDescent="0.25">
      <c r="A294" s="194">
        <v>230</v>
      </c>
      <c r="B294" s="122"/>
      <c r="C294" s="32" t="s">
        <v>304</v>
      </c>
      <c r="D294" s="33"/>
      <c r="E294" s="34"/>
      <c r="F294" s="35"/>
      <c r="G294" s="30"/>
      <c r="H294" s="145">
        <v>2</v>
      </c>
      <c r="I294" s="27"/>
      <c r="J294" s="194">
        <v>1</v>
      </c>
      <c r="K294" s="36">
        <v>1</v>
      </c>
      <c r="L294" s="36"/>
      <c r="M294" s="27">
        <v>30.3</v>
      </c>
      <c r="N294" s="27">
        <v>30.3</v>
      </c>
      <c r="O294" s="27"/>
      <c r="P294" s="156"/>
      <c r="Q294" s="27">
        <v>30.3</v>
      </c>
      <c r="R294" s="128"/>
      <c r="S294" s="128"/>
      <c r="T294" s="152"/>
      <c r="U294" s="152"/>
      <c r="V294" s="130">
        <f t="shared" si="33"/>
        <v>3026970</v>
      </c>
      <c r="W294" s="130">
        <v>0</v>
      </c>
      <c r="X294" s="130">
        <f t="shared" si="35"/>
        <v>3026970</v>
      </c>
      <c r="Y294" s="171"/>
      <c r="Z294" s="17">
        <v>41873</v>
      </c>
      <c r="AA294" s="344">
        <v>0.96</v>
      </c>
      <c r="AB294" s="400">
        <f t="shared" si="31"/>
        <v>3026970</v>
      </c>
      <c r="AC294" s="37"/>
      <c r="AD294" s="37"/>
      <c r="AE294" s="37"/>
      <c r="AF294" s="37"/>
      <c r="AG294" s="37"/>
      <c r="AH294" s="37"/>
      <c r="AI294" s="37"/>
      <c r="AJ294" s="37"/>
      <c r="AK294" s="37"/>
      <c r="AL294" s="37"/>
      <c r="AM294" s="37"/>
      <c r="AN294" s="37"/>
      <c r="AO294" s="37"/>
      <c r="AP294" s="37"/>
      <c r="AQ294" s="37"/>
      <c r="AR294" s="37"/>
      <c r="AS294" s="37"/>
      <c r="AT294" s="37"/>
      <c r="AU294" s="37"/>
      <c r="AV294" s="37"/>
      <c r="AW294" s="37"/>
      <c r="AX294" s="37"/>
      <c r="AY294" s="37"/>
    </row>
    <row r="295" spans="1:51" s="3" customFormat="1" x14ac:dyDescent="0.25">
      <c r="A295" s="194">
        <v>231</v>
      </c>
      <c r="B295" s="122"/>
      <c r="C295" s="32" t="s">
        <v>305</v>
      </c>
      <c r="D295" s="33"/>
      <c r="E295" s="34"/>
      <c r="F295" s="35"/>
      <c r="G295" s="30"/>
      <c r="H295" s="145">
        <v>1</v>
      </c>
      <c r="I295" s="27"/>
      <c r="J295" s="194">
        <v>1</v>
      </c>
      <c r="K295" s="36">
        <v>1</v>
      </c>
      <c r="L295" s="36"/>
      <c r="M295" s="27">
        <v>29.4</v>
      </c>
      <c r="N295" s="27">
        <v>29.4</v>
      </c>
      <c r="O295" s="27"/>
      <c r="P295" s="156"/>
      <c r="Q295" s="27">
        <v>29.4</v>
      </c>
      <c r="R295" s="128"/>
      <c r="S295" s="128"/>
      <c r="T295" s="152"/>
      <c r="U295" s="152"/>
      <c r="V295" s="130">
        <f t="shared" si="33"/>
        <v>2937060</v>
      </c>
      <c r="W295" s="130">
        <v>0</v>
      </c>
      <c r="X295" s="130">
        <f t="shared" si="35"/>
        <v>2937060</v>
      </c>
      <c r="Y295" s="171"/>
      <c r="Z295" s="17">
        <v>41873</v>
      </c>
      <c r="AA295" s="344">
        <v>0.96</v>
      </c>
      <c r="AB295" s="400">
        <f t="shared" si="31"/>
        <v>2937060</v>
      </c>
      <c r="AC295" s="37"/>
      <c r="AD295" s="37"/>
      <c r="AE295" s="37"/>
      <c r="AF295" s="37"/>
      <c r="AG295" s="37"/>
      <c r="AH295" s="37"/>
      <c r="AI295" s="37"/>
      <c r="AJ295" s="37"/>
      <c r="AK295" s="37"/>
      <c r="AL295" s="37"/>
      <c r="AM295" s="37"/>
      <c r="AN295" s="37"/>
      <c r="AO295" s="37"/>
      <c r="AP295" s="37"/>
      <c r="AQ295" s="37"/>
      <c r="AR295" s="37"/>
      <c r="AS295" s="37"/>
      <c r="AT295" s="37"/>
      <c r="AU295" s="37"/>
      <c r="AV295" s="37"/>
      <c r="AW295" s="37"/>
      <c r="AX295" s="37"/>
      <c r="AY295" s="37"/>
    </row>
    <row r="296" spans="1:51" s="276" customFormat="1" ht="34.5" customHeight="1" x14ac:dyDescent="0.25">
      <c r="A296" s="384"/>
      <c r="B296" s="212">
        <v>24</v>
      </c>
      <c r="C296" s="213" t="s">
        <v>82</v>
      </c>
      <c r="D296" s="368">
        <v>563</v>
      </c>
      <c r="E296" s="369">
        <v>42650</v>
      </c>
      <c r="F296" s="222">
        <v>46022</v>
      </c>
      <c r="G296" s="361">
        <v>45901</v>
      </c>
      <c r="H296" s="223">
        <f>SUM(H297:H363)</f>
        <v>142</v>
      </c>
      <c r="I296" s="250">
        <f>M296</f>
        <v>1968.3000000000002</v>
      </c>
      <c r="J296" s="225">
        <f>J297+J298+J299+J300+J301+J302+J303+J304+J305+J306+J308+J307+J309+J310+J311+J312+J313+J314+J315+J316+J317+J318+J319+J320+J321+J322+J323+J324+J325+J326+J327+J328+J329+J330+J331+J332+J333+J334+J335+J336+J337+J338+J339+J340+J341+J342+J343+J344+J345+J346+J347+J348+J349+J350+J351+J352+J353+J354+J355+J356+J357+J358+J359+J360+J361+J362+J363</f>
        <v>67</v>
      </c>
      <c r="K296" s="271">
        <f>K297+K298+K299+K300+K302+K304+K305+K306+K307+K308+K309+K310+K312+K313+K314+K315+K316+K317+K318+K319+K321+K324+K325+K327+K328+K329+K330+K331+K332+K333+K335+K336+K337+K339+K340+K341+K342+K343+K344+K345+K346+K348+K347+K349+K352+K355+K356+K357+K358+K359+K360+K361+K363</f>
        <v>53</v>
      </c>
      <c r="L296" s="271">
        <f>L301+L303+L311+L320+L322+L323+L326+L334+L338+L350+L351+L353+L354+L362</f>
        <v>14</v>
      </c>
      <c r="M296" s="250">
        <f>M297+M298+M299+M300+M301+M302+M303+M304+M305+M306+M307+M308+M309+M310+M311+M312+M313+M314+M315+M316+M317+M318+M319+M320+M321+M322+M323+M324+M325+M326+M327+M328+M329+M330+M331+M332+M333+M334+M335+M336+M337+M338+M339+M340+M341+M342+M343+M344+M345+M346+M347+M348+M349+M350+M351+M352+M353+M354+M355+M356+M357+M358+M359+M360+M361+M362+M363</f>
        <v>1968.3000000000002</v>
      </c>
      <c r="N296" s="230">
        <f>N297+N298+N299+N300+N302+N304+N305+N306+N307+N308+N309+N310+N312+N313+N314+N315+N316+N317+N318+N319+N321+N324+N325+N327+N328+N329+N330+N331+N332+N333+N335+N336+N337+N339+N340+N341+N342+N343+N344+N345+N346+N347+N348+N349+N352+N355+N356+N357+N358+N359+N360+N361+N363</f>
        <v>1547.7</v>
      </c>
      <c r="O296" s="230">
        <f>O301+O303+O311+O320+O322+O323+O326+O334+O338+O350+O351+O353+O354+O362</f>
        <v>420.6</v>
      </c>
      <c r="P296" s="274"/>
      <c r="Q296" s="250">
        <f>I296</f>
        <v>1968.3000000000002</v>
      </c>
      <c r="R296" s="230"/>
      <c r="S296" s="230">
        <f>SUM(S297:S363)</f>
        <v>454298</v>
      </c>
      <c r="T296" s="231"/>
      <c r="U296" s="231"/>
      <c r="V296" s="214">
        <f>SUM(V297:V363)</f>
        <v>191812748</v>
      </c>
      <c r="W296" s="214">
        <f>SUM(W297:W363)</f>
        <v>30204214.389999997</v>
      </c>
      <c r="X296" s="214">
        <f>SUM(X297:X363)</f>
        <v>161608533.60999998</v>
      </c>
      <c r="Y296" s="232"/>
      <c r="Z296" s="256">
        <v>41873</v>
      </c>
      <c r="AA296" s="347">
        <v>0.96</v>
      </c>
      <c r="AB296" s="400">
        <f t="shared" si="31"/>
        <v>191812747.99999997</v>
      </c>
    </row>
    <row r="297" spans="1:51" s="37" customFormat="1" x14ac:dyDescent="0.25">
      <c r="A297" s="194">
        <v>232</v>
      </c>
      <c r="B297" s="122"/>
      <c r="C297" s="32" t="s">
        <v>306</v>
      </c>
      <c r="D297" s="33"/>
      <c r="E297" s="34"/>
      <c r="F297" s="35"/>
      <c r="G297" s="30"/>
      <c r="H297" s="145">
        <v>3</v>
      </c>
      <c r="I297" s="27"/>
      <c r="J297" s="16">
        <v>1</v>
      </c>
      <c r="K297" s="36">
        <v>1</v>
      </c>
      <c r="L297" s="36"/>
      <c r="M297" s="27">
        <v>29.6</v>
      </c>
      <c r="N297" s="27">
        <v>29.6</v>
      </c>
      <c r="O297" s="27"/>
      <c r="P297" s="156"/>
      <c r="Q297" s="27">
        <v>29.6</v>
      </c>
      <c r="R297" s="128"/>
      <c r="S297" s="128"/>
      <c r="T297" s="152"/>
      <c r="U297" s="152"/>
      <c r="V297" s="130">
        <f t="shared" si="33"/>
        <v>2957040</v>
      </c>
      <c r="W297" s="130">
        <v>887112</v>
      </c>
      <c r="X297" s="130">
        <f t="shared" ref="X297:X361" si="36">V297-W297</f>
        <v>2069928</v>
      </c>
      <c r="Y297" s="171"/>
      <c r="Z297" s="17">
        <v>41873</v>
      </c>
      <c r="AA297" s="344">
        <v>0.96</v>
      </c>
      <c r="AB297" s="400">
        <f t="shared" si="31"/>
        <v>2957040</v>
      </c>
    </row>
    <row r="298" spans="1:51" s="37" customFormat="1" x14ac:dyDescent="0.25">
      <c r="A298" s="194">
        <v>233</v>
      </c>
      <c r="B298" s="122"/>
      <c r="C298" s="32" t="s">
        <v>307</v>
      </c>
      <c r="D298" s="33"/>
      <c r="E298" s="34"/>
      <c r="F298" s="35"/>
      <c r="G298" s="30"/>
      <c r="H298" s="145">
        <v>3</v>
      </c>
      <c r="I298" s="27"/>
      <c r="J298" s="16">
        <v>1</v>
      </c>
      <c r="K298" s="36">
        <v>1</v>
      </c>
      <c r="L298" s="36"/>
      <c r="M298" s="27">
        <v>32.700000000000003</v>
      </c>
      <c r="N298" s="27">
        <v>32.700000000000003</v>
      </c>
      <c r="O298" s="27"/>
      <c r="P298" s="156"/>
      <c r="Q298" s="27">
        <v>32.700000000000003</v>
      </c>
      <c r="R298" s="128"/>
      <c r="S298" s="128"/>
      <c r="T298" s="152"/>
      <c r="U298" s="152"/>
      <c r="V298" s="130">
        <f t="shared" si="33"/>
        <v>3266730.0000000005</v>
      </c>
      <c r="W298" s="130">
        <v>980019</v>
      </c>
      <c r="X298" s="130">
        <f t="shared" si="36"/>
        <v>2286711.0000000005</v>
      </c>
      <c r="Y298" s="171"/>
      <c r="Z298" s="17">
        <v>41873</v>
      </c>
      <c r="AA298" s="344">
        <v>0.96</v>
      </c>
      <c r="AB298" s="400">
        <f t="shared" si="31"/>
        <v>3266730.0000000005</v>
      </c>
    </row>
    <row r="299" spans="1:51" s="37" customFormat="1" x14ac:dyDescent="0.25">
      <c r="A299" s="194">
        <v>234</v>
      </c>
      <c r="B299" s="122"/>
      <c r="C299" s="32" t="s">
        <v>308</v>
      </c>
      <c r="D299" s="33"/>
      <c r="E299" s="34"/>
      <c r="F299" s="35"/>
      <c r="G299" s="30"/>
      <c r="H299" s="145">
        <v>4</v>
      </c>
      <c r="I299" s="27"/>
      <c r="J299" s="16">
        <v>1</v>
      </c>
      <c r="K299" s="36">
        <v>1</v>
      </c>
      <c r="L299" s="36"/>
      <c r="M299" s="27">
        <v>30.6</v>
      </c>
      <c r="N299" s="27">
        <v>30.6</v>
      </c>
      <c r="O299" s="27"/>
      <c r="P299" s="156"/>
      <c r="Q299" s="27">
        <v>30.6</v>
      </c>
      <c r="R299" s="128"/>
      <c r="S299" s="128"/>
      <c r="T299" s="152"/>
      <c r="U299" s="152"/>
      <c r="V299" s="130">
        <f t="shared" si="33"/>
        <v>3056940</v>
      </c>
      <c r="W299" s="130">
        <v>917082</v>
      </c>
      <c r="X299" s="130">
        <f t="shared" si="36"/>
        <v>2139858</v>
      </c>
      <c r="Y299" s="171"/>
      <c r="Z299" s="17">
        <v>41873</v>
      </c>
      <c r="AA299" s="344">
        <v>0.96</v>
      </c>
      <c r="AB299" s="400">
        <f t="shared" si="31"/>
        <v>3056940</v>
      </c>
    </row>
    <row r="300" spans="1:51" s="37" customFormat="1" x14ac:dyDescent="0.25">
      <c r="A300" s="194">
        <v>235</v>
      </c>
      <c r="B300" s="122"/>
      <c r="C300" s="32" t="s">
        <v>309</v>
      </c>
      <c r="D300" s="33"/>
      <c r="E300" s="34"/>
      <c r="F300" s="35"/>
      <c r="G300" s="30"/>
      <c r="H300" s="145">
        <v>1</v>
      </c>
      <c r="I300" s="27"/>
      <c r="J300" s="16">
        <v>1</v>
      </c>
      <c r="K300" s="36">
        <v>1</v>
      </c>
      <c r="L300" s="36"/>
      <c r="M300" s="27">
        <v>35.299999999999997</v>
      </c>
      <c r="N300" s="27">
        <v>35.299999999999997</v>
      </c>
      <c r="O300" s="27"/>
      <c r="P300" s="156"/>
      <c r="Q300" s="27">
        <v>35.299999999999997</v>
      </c>
      <c r="R300" s="128"/>
      <c r="S300" s="128"/>
      <c r="T300" s="152"/>
      <c r="U300" s="152"/>
      <c r="V300" s="130">
        <f t="shared" si="33"/>
        <v>3526469.9999999995</v>
      </c>
      <c r="W300" s="130">
        <v>1057941</v>
      </c>
      <c r="X300" s="130">
        <f t="shared" si="36"/>
        <v>2468528.9999999995</v>
      </c>
      <c r="Y300" s="171"/>
      <c r="Z300" s="17">
        <v>41873</v>
      </c>
      <c r="AA300" s="344">
        <v>0.96</v>
      </c>
      <c r="AB300" s="400">
        <f t="shared" si="31"/>
        <v>3526469.9999999995</v>
      </c>
    </row>
    <row r="301" spans="1:51" s="37" customFormat="1" x14ac:dyDescent="0.25">
      <c r="A301" s="194">
        <v>236</v>
      </c>
      <c r="B301" s="122"/>
      <c r="C301" s="32" t="s">
        <v>310</v>
      </c>
      <c r="D301" s="33"/>
      <c r="E301" s="34"/>
      <c r="F301" s="35"/>
      <c r="G301" s="30"/>
      <c r="H301" s="145">
        <v>1</v>
      </c>
      <c r="I301" s="27"/>
      <c r="J301" s="16">
        <v>1</v>
      </c>
      <c r="K301" s="36"/>
      <c r="L301" s="36">
        <v>1</v>
      </c>
      <c r="M301" s="27">
        <v>29.3</v>
      </c>
      <c r="N301" s="27"/>
      <c r="O301" s="27">
        <v>29.3</v>
      </c>
      <c r="P301" s="156"/>
      <c r="Q301" s="27">
        <v>29.3</v>
      </c>
      <c r="R301" s="128"/>
      <c r="S301" s="128"/>
      <c r="T301" s="152"/>
      <c r="U301" s="152"/>
      <c r="V301" s="130">
        <f t="shared" si="33"/>
        <v>2927070</v>
      </c>
      <c r="W301" s="130">
        <v>878121</v>
      </c>
      <c r="X301" s="130">
        <f t="shared" si="36"/>
        <v>2048949</v>
      </c>
      <c r="Y301" s="171"/>
      <c r="Z301" s="17">
        <v>41873</v>
      </c>
      <c r="AA301" s="344">
        <v>0.96</v>
      </c>
      <c r="AB301" s="400">
        <f t="shared" si="31"/>
        <v>2927070</v>
      </c>
    </row>
    <row r="302" spans="1:51" s="37" customFormat="1" x14ac:dyDescent="0.25">
      <c r="A302" s="194">
        <v>237</v>
      </c>
      <c r="B302" s="122"/>
      <c r="C302" s="32" t="s">
        <v>311</v>
      </c>
      <c r="D302" s="33"/>
      <c r="E302" s="34"/>
      <c r="F302" s="35"/>
      <c r="G302" s="30"/>
      <c r="H302" s="145">
        <v>3</v>
      </c>
      <c r="I302" s="27"/>
      <c r="J302" s="16">
        <v>1</v>
      </c>
      <c r="K302" s="36">
        <v>1</v>
      </c>
      <c r="L302" s="36"/>
      <c r="M302" s="27">
        <v>32.6</v>
      </c>
      <c r="N302" s="27">
        <v>32.6</v>
      </c>
      <c r="O302" s="27"/>
      <c r="P302" s="156"/>
      <c r="Q302" s="27">
        <v>32.6</v>
      </c>
      <c r="R302" s="128"/>
      <c r="S302" s="128"/>
      <c r="T302" s="152"/>
      <c r="U302" s="152"/>
      <c r="V302" s="130">
        <f t="shared" si="33"/>
        <v>3256740</v>
      </c>
      <c r="W302" s="130">
        <v>977022</v>
      </c>
      <c r="X302" s="130">
        <f t="shared" si="36"/>
        <v>2279718</v>
      </c>
      <c r="Y302" s="171"/>
      <c r="Z302" s="17">
        <v>41873</v>
      </c>
      <c r="AA302" s="344">
        <v>0.96</v>
      </c>
      <c r="AB302" s="400">
        <f t="shared" si="31"/>
        <v>3256740</v>
      </c>
    </row>
    <row r="303" spans="1:51" s="37" customFormat="1" x14ac:dyDescent="0.25">
      <c r="A303" s="194">
        <v>238</v>
      </c>
      <c r="B303" s="122"/>
      <c r="C303" s="32" t="s">
        <v>312</v>
      </c>
      <c r="D303" s="33"/>
      <c r="E303" s="34"/>
      <c r="F303" s="35"/>
      <c r="G303" s="30"/>
      <c r="H303" s="145">
        <v>5</v>
      </c>
      <c r="I303" s="27"/>
      <c r="J303" s="16">
        <v>1</v>
      </c>
      <c r="K303" s="36"/>
      <c r="L303" s="36">
        <v>1</v>
      </c>
      <c r="M303" s="27">
        <v>30.3</v>
      </c>
      <c r="N303" s="27"/>
      <c r="O303" s="27">
        <v>30.3</v>
      </c>
      <c r="P303" s="156"/>
      <c r="Q303" s="27">
        <v>30.3</v>
      </c>
      <c r="R303" s="128"/>
      <c r="S303" s="128"/>
      <c r="T303" s="152"/>
      <c r="U303" s="152"/>
      <c r="V303" s="130">
        <f t="shared" si="33"/>
        <v>3026970</v>
      </c>
      <c r="W303" s="130">
        <v>908091</v>
      </c>
      <c r="X303" s="130">
        <f t="shared" si="36"/>
        <v>2118879</v>
      </c>
      <c r="Y303" s="171"/>
      <c r="Z303" s="17">
        <v>41873</v>
      </c>
      <c r="AA303" s="344">
        <v>0.96</v>
      </c>
      <c r="AB303" s="400">
        <f t="shared" si="31"/>
        <v>3026970</v>
      </c>
    </row>
    <row r="304" spans="1:51" s="37" customFormat="1" x14ac:dyDescent="0.25">
      <c r="A304" s="194">
        <v>239</v>
      </c>
      <c r="B304" s="122"/>
      <c r="C304" s="32" t="s">
        <v>313</v>
      </c>
      <c r="D304" s="33"/>
      <c r="E304" s="34"/>
      <c r="F304" s="35"/>
      <c r="G304" s="30"/>
      <c r="H304" s="145">
        <v>3</v>
      </c>
      <c r="I304" s="27"/>
      <c r="J304" s="16">
        <v>1</v>
      </c>
      <c r="K304" s="36">
        <v>1</v>
      </c>
      <c r="L304" s="36"/>
      <c r="M304" s="27">
        <v>35.299999999999997</v>
      </c>
      <c r="N304" s="27">
        <v>35.299999999999997</v>
      </c>
      <c r="O304" s="27"/>
      <c r="P304" s="156"/>
      <c r="Q304" s="27">
        <v>35.299999999999997</v>
      </c>
      <c r="R304" s="128"/>
      <c r="S304" s="128"/>
      <c r="T304" s="152"/>
      <c r="U304" s="152"/>
      <c r="V304" s="130">
        <f t="shared" si="33"/>
        <v>3526469.9999999995</v>
      </c>
      <c r="W304" s="130">
        <v>2537973.98</v>
      </c>
      <c r="X304" s="130">
        <f t="shared" si="36"/>
        <v>988496.01999999955</v>
      </c>
      <c r="Y304" s="171"/>
      <c r="Z304" s="17">
        <v>41873</v>
      </c>
      <c r="AA304" s="344">
        <v>0.96</v>
      </c>
      <c r="AB304" s="400">
        <f t="shared" si="31"/>
        <v>3526469.9999999995</v>
      </c>
    </row>
    <row r="305" spans="1:28" s="37" customFormat="1" x14ac:dyDescent="0.25">
      <c r="A305" s="194">
        <v>240</v>
      </c>
      <c r="B305" s="122"/>
      <c r="C305" s="32" t="s">
        <v>314</v>
      </c>
      <c r="D305" s="33"/>
      <c r="E305" s="34"/>
      <c r="F305" s="35"/>
      <c r="G305" s="30"/>
      <c r="H305" s="145">
        <v>3</v>
      </c>
      <c r="I305" s="27"/>
      <c r="J305" s="16">
        <v>1</v>
      </c>
      <c r="K305" s="36">
        <v>1</v>
      </c>
      <c r="L305" s="36"/>
      <c r="M305" s="27">
        <v>44.6</v>
      </c>
      <c r="N305" s="27">
        <v>44.6</v>
      </c>
      <c r="O305" s="27"/>
      <c r="P305" s="156"/>
      <c r="Q305" s="27">
        <v>44.6</v>
      </c>
      <c r="R305" s="128"/>
      <c r="S305" s="128"/>
      <c r="T305" s="152"/>
      <c r="U305" s="152"/>
      <c r="V305" s="130">
        <f t="shared" si="33"/>
        <v>4455540</v>
      </c>
      <c r="W305" s="130">
        <v>0</v>
      </c>
      <c r="X305" s="130">
        <f t="shared" si="36"/>
        <v>4455540</v>
      </c>
      <c r="Y305" s="171"/>
      <c r="Z305" s="17">
        <v>41873</v>
      </c>
      <c r="AA305" s="344">
        <v>0.96</v>
      </c>
      <c r="AB305" s="400">
        <f t="shared" si="31"/>
        <v>4455540</v>
      </c>
    </row>
    <row r="306" spans="1:28" s="37" customFormat="1" x14ac:dyDescent="0.25">
      <c r="A306" s="194">
        <v>241</v>
      </c>
      <c r="B306" s="122"/>
      <c r="C306" s="32" t="s">
        <v>315</v>
      </c>
      <c r="D306" s="33"/>
      <c r="E306" s="34"/>
      <c r="F306" s="35"/>
      <c r="G306" s="30"/>
      <c r="H306" s="145">
        <v>2</v>
      </c>
      <c r="I306" s="27"/>
      <c r="J306" s="16">
        <v>1</v>
      </c>
      <c r="K306" s="36">
        <v>1</v>
      </c>
      <c r="L306" s="36"/>
      <c r="M306" s="27">
        <v>28</v>
      </c>
      <c r="N306" s="27">
        <v>28</v>
      </c>
      <c r="O306" s="27"/>
      <c r="P306" s="156"/>
      <c r="Q306" s="27">
        <v>28</v>
      </c>
      <c r="R306" s="128"/>
      <c r="S306" s="128"/>
      <c r="T306" s="152"/>
      <c r="U306" s="152"/>
      <c r="V306" s="130">
        <f t="shared" si="33"/>
        <v>2797200</v>
      </c>
      <c r="W306" s="130">
        <v>839160</v>
      </c>
      <c r="X306" s="130">
        <f t="shared" si="36"/>
        <v>1958040</v>
      </c>
      <c r="Y306" s="171"/>
      <c r="Z306" s="17">
        <v>41873</v>
      </c>
      <c r="AA306" s="344">
        <v>0.96</v>
      </c>
      <c r="AB306" s="400">
        <f t="shared" si="31"/>
        <v>2797200</v>
      </c>
    </row>
    <row r="307" spans="1:28" s="37" customFormat="1" x14ac:dyDescent="0.25">
      <c r="A307" s="194">
        <v>242</v>
      </c>
      <c r="B307" s="122"/>
      <c r="C307" s="32" t="s">
        <v>316</v>
      </c>
      <c r="D307" s="33"/>
      <c r="E307" s="34"/>
      <c r="F307" s="35"/>
      <c r="G307" s="30"/>
      <c r="H307" s="145">
        <v>3</v>
      </c>
      <c r="I307" s="27"/>
      <c r="J307" s="16">
        <v>1</v>
      </c>
      <c r="K307" s="36">
        <v>1</v>
      </c>
      <c r="L307" s="36"/>
      <c r="M307" s="27">
        <v>33.799999999999997</v>
      </c>
      <c r="N307" s="27">
        <v>33.799999999999997</v>
      </c>
      <c r="O307" s="27"/>
      <c r="P307" s="156"/>
      <c r="Q307" s="27">
        <v>33.799999999999997</v>
      </c>
      <c r="R307" s="128"/>
      <c r="S307" s="128"/>
      <c r="T307" s="152"/>
      <c r="U307" s="152"/>
      <c r="V307" s="130">
        <f t="shared" si="33"/>
        <v>3376619.9999999995</v>
      </c>
      <c r="W307" s="130">
        <v>0</v>
      </c>
      <c r="X307" s="130">
        <f t="shared" si="36"/>
        <v>3376619.9999999995</v>
      </c>
      <c r="Y307" s="171"/>
      <c r="Z307" s="17">
        <v>41873</v>
      </c>
      <c r="AA307" s="344">
        <v>0.96</v>
      </c>
      <c r="AB307" s="400">
        <f t="shared" si="31"/>
        <v>3376619.9999999995</v>
      </c>
    </row>
    <row r="308" spans="1:28" s="37" customFormat="1" x14ac:dyDescent="0.25">
      <c r="A308" s="194">
        <v>243</v>
      </c>
      <c r="B308" s="122"/>
      <c r="C308" s="32" t="s">
        <v>317</v>
      </c>
      <c r="D308" s="33"/>
      <c r="E308" s="34"/>
      <c r="F308" s="35"/>
      <c r="G308" s="30"/>
      <c r="H308" s="145">
        <v>1</v>
      </c>
      <c r="I308" s="27"/>
      <c r="J308" s="16">
        <v>1</v>
      </c>
      <c r="K308" s="36">
        <v>1</v>
      </c>
      <c r="L308" s="36"/>
      <c r="M308" s="27">
        <v>44.8</v>
      </c>
      <c r="N308" s="27">
        <v>44.8</v>
      </c>
      <c r="O308" s="27"/>
      <c r="P308" s="156"/>
      <c r="Q308" s="27">
        <v>44.8</v>
      </c>
      <c r="R308" s="128"/>
      <c r="S308" s="128"/>
      <c r="T308" s="152"/>
      <c r="U308" s="152"/>
      <c r="V308" s="130">
        <f t="shared" si="33"/>
        <v>4475520</v>
      </c>
      <c r="W308" s="130">
        <v>1342656</v>
      </c>
      <c r="X308" s="130">
        <f t="shared" si="36"/>
        <v>3132864</v>
      </c>
      <c r="Y308" s="171"/>
      <c r="Z308" s="17">
        <v>41873</v>
      </c>
      <c r="AA308" s="344">
        <v>0.96</v>
      </c>
      <c r="AB308" s="400">
        <f t="shared" si="31"/>
        <v>4475520</v>
      </c>
    </row>
    <row r="309" spans="1:28" s="37" customFormat="1" x14ac:dyDescent="0.25">
      <c r="A309" s="194">
        <v>244</v>
      </c>
      <c r="B309" s="122"/>
      <c r="C309" s="32" t="s">
        <v>318</v>
      </c>
      <c r="D309" s="33"/>
      <c r="E309" s="34"/>
      <c r="F309" s="35"/>
      <c r="G309" s="30"/>
      <c r="H309" s="145">
        <v>1</v>
      </c>
      <c r="I309" s="27"/>
      <c r="J309" s="16">
        <v>1</v>
      </c>
      <c r="K309" s="36">
        <v>1</v>
      </c>
      <c r="L309" s="36"/>
      <c r="M309" s="27">
        <v>28.2</v>
      </c>
      <c r="N309" s="27">
        <v>28.2</v>
      </c>
      <c r="O309" s="27"/>
      <c r="P309" s="156"/>
      <c r="Q309" s="27">
        <v>28.2</v>
      </c>
      <c r="R309" s="128"/>
      <c r="S309" s="128"/>
      <c r="T309" s="152"/>
      <c r="U309" s="152"/>
      <c r="V309" s="130">
        <f t="shared" si="33"/>
        <v>2817180</v>
      </c>
      <c r="W309" s="130">
        <v>845154</v>
      </c>
      <c r="X309" s="130">
        <f t="shared" si="36"/>
        <v>1972026</v>
      </c>
      <c r="Y309" s="171"/>
      <c r="Z309" s="17">
        <v>41873</v>
      </c>
      <c r="AA309" s="344">
        <v>0.96</v>
      </c>
      <c r="AB309" s="400">
        <f t="shared" si="31"/>
        <v>2817180</v>
      </c>
    </row>
    <row r="310" spans="1:28" s="37" customFormat="1" x14ac:dyDescent="0.25">
      <c r="A310" s="194">
        <v>245</v>
      </c>
      <c r="B310" s="122"/>
      <c r="C310" s="32" t="s">
        <v>319</v>
      </c>
      <c r="D310" s="33"/>
      <c r="E310" s="34"/>
      <c r="F310" s="35"/>
      <c r="G310" s="30"/>
      <c r="H310" s="145">
        <v>1</v>
      </c>
      <c r="I310" s="27"/>
      <c r="J310" s="16">
        <v>1</v>
      </c>
      <c r="K310" s="36">
        <v>1</v>
      </c>
      <c r="L310" s="36"/>
      <c r="M310" s="27">
        <v>15.6</v>
      </c>
      <c r="N310" s="27">
        <v>15.6</v>
      </c>
      <c r="O310" s="27"/>
      <c r="P310" s="156"/>
      <c r="Q310" s="27">
        <v>15.6</v>
      </c>
      <c r="R310" s="128"/>
      <c r="S310" s="128"/>
      <c r="T310" s="152"/>
      <c r="U310" s="152"/>
      <c r="V310" s="130">
        <f t="shared" si="33"/>
        <v>1558440</v>
      </c>
      <c r="W310" s="130">
        <v>467532</v>
      </c>
      <c r="X310" s="130">
        <f t="shared" si="36"/>
        <v>1090908</v>
      </c>
      <c r="Y310" s="171"/>
      <c r="Z310" s="17">
        <v>41873</v>
      </c>
      <c r="AA310" s="344">
        <v>0.96</v>
      </c>
      <c r="AB310" s="400">
        <f t="shared" si="31"/>
        <v>1558440</v>
      </c>
    </row>
    <row r="311" spans="1:28" s="37" customFormat="1" x14ac:dyDescent="0.25">
      <c r="A311" s="194">
        <v>246</v>
      </c>
      <c r="B311" s="122"/>
      <c r="C311" s="32" t="s">
        <v>320</v>
      </c>
      <c r="D311" s="33"/>
      <c r="E311" s="34"/>
      <c r="F311" s="35"/>
      <c r="G311" s="30"/>
      <c r="H311" s="145">
        <v>1</v>
      </c>
      <c r="I311" s="27"/>
      <c r="J311" s="16">
        <v>1</v>
      </c>
      <c r="K311" s="36"/>
      <c r="L311" s="36">
        <v>1</v>
      </c>
      <c r="M311" s="27">
        <v>33.200000000000003</v>
      </c>
      <c r="N311" s="27"/>
      <c r="O311" s="27">
        <v>33.200000000000003</v>
      </c>
      <c r="P311" s="156"/>
      <c r="Q311" s="27">
        <v>33.200000000000003</v>
      </c>
      <c r="R311" s="128"/>
      <c r="S311" s="128"/>
      <c r="T311" s="152"/>
      <c r="U311" s="152"/>
      <c r="V311" s="130">
        <f t="shared" si="33"/>
        <v>3316680.0000000005</v>
      </c>
      <c r="W311" s="130">
        <v>0</v>
      </c>
      <c r="X311" s="130">
        <f t="shared" si="36"/>
        <v>3316680.0000000005</v>
      </c>
      <c r="Y311" s="171"/>
      <c r="Z311" s="17">
        <v>41873</v>
      </c>
      <c r="AA311" s="344">
        <v>0.96</v>
      </c>
      <c r="AB311" s="400">
        <f t="shared" si="31"/>
        <v>3316680.0000000005</v>
      </c>
    </row>
    <row r="312" spans="1:28" s="37" customFormat="1" x14ac:dyDescent="0.25">
      <c r="A312" s="194">
        <v>247</v>
      </c>
      <c r="B312" s="122"/>
      <c r="C312" s="32" t="s">
        <v>321</v>
      </c>
      <c r="D312" s="33"/>
      <c r="E312" s="34"/>
      <c r="F312" s="35"/>
      <c r="G312" s="30"/>
      <c r="H312" s="145">
        <v>4</v>
      </c>
      <c r="I312" s="27"/>
      <c r="J312" s="16">
        <v>1</v>
      </c>
      <c r="K312" s="36">
        <v>1</v>
      </c>
      <c r="L312" s="36"/>
      <c r="M312" s="27">
        <v>30.8</v>
      </c>
      <c r="N312" s="27">
        <v>30.8</v>
      </c>
      <c r="O312" s="27"/>
      <c r="P312" s="156"/>
      <c r="Q312" s="27">
        <v>30.8</v>
      </c>
      <c r="R312" s="128"/>
      <c r="S312" s="128"/>
      <c r="T312" s="152"/>
      <c r="U312" s="152"/>
      <c r="V312" s="130">
        <f t="shared" si="33"/>
        <v>3076920</v>
      </c>
      <c r="W312" s="130">
        <v>0</v>
      </c>
      <c r="X312" s="130">
        <f t="shared" si="36"/>
        <v>3076920</v>
      </c>
      <c r="Y312" s="171"/>
      <c r="Z312" s="17">
        <v>41873</v>
      </c>
      <c r="AA312" s="344">
        <v>0.96</v>
      </c>
      <c r="AB312" s="400">
        <f t="shared" si="31"/>
        <v>3076920</v>
      </c>
    </row>
    <row r="313" spans="1:28" s="37" customFormat="1" x14ac:dyDescent="0.25">
      <c r="A313" s="194">
        <v>248</v>
      </c>
      <c r="B313" s="122"/>
      <c r="C313" s="32" t="s">
        <v>322</v>
      </c>
      <c r="D313" s="33"/>
      <c r="E313" s="34"/>
      <c r="F313" s="35"/>
      <c r="G313" s="30"/>
      <c r="H313" s="145">
        <v>1</v>
      </c>
      <c r="I313" s="27"/>
      <c r="J313" s="16">
        <v>1</v>
      </c>
      <c r="K313" s="36">
        <v>1</v>
      </c>
      <c r="L313" s="36"/>
      <c r="M313" s="27">
        <v>39.700000000000003</v>
      </c>
      <c r="N313" s="27">
        <v>39.700000000000003</v>
      </c>
      <c r="O313" s="27"/>
      <c r="P313" s="156"/>
      <c r="Q313" s="27">
        <v>39.700000000000003</v>
      </c>
      <c r="R313" s="128"/>
      <c r="S313" s="128"/>
      <c r="T313" s="152"/>
      <c r="U313" s="152"/>
      <c r="V313" s="130">
        <f t="shared" si="33"/>
        <v>3966030.0000000005</v>
      </c>
      <c r="W313" s="130">
        <v>2828405.86</v>
      </c>
      <c r="X313" s="130">
        <f t="shared" si="36"/>
        <v>1137624.1400000006</v>
      </c>
      <c r="Y313" s="171"/>
      <c r="Z313" s="17">
        <v>41873</v>
      </c>
      <c r="AA313" s="344">
        <v>0.96</v>
      </c>
      <c r="AB313" s="400">
        <f t="shared" si="31"/>
        <v>3966030.0000000005</v>
      </c>
    </row>
    <row r="314" spans="1:28" s="37" customFormat="1" x14ac:dyDescent="0.25">
      <c r="A314" s="194">
        <v>249</v>
      </c>
      <c r="B314" s="122"/>
      <c r="C314" s="32" t="s">
        <v>323</v>
      </c>
      <c r="D314" s="33"/>
      <c r="E314" s="34"/>
      <c r="F314" s="35"/>
      <c r="G314" s="30"/>
      <c r="H314" s="145">
        <v>1</v>
      </c>
      <c r="I314" s="27"/>
      <c r="J314" s="16">
        <v>1</v>
      </c>
      <c r="K314" s="36">
        <v>1</v>
      </c>
      <c r="L314" s="36"/>
      <c r="M314" s="27">
        <v>19.8</v>
      </c>
      <c r="N314" s="27">
        <v>19.8</v>
      </c>
      <c r="O314" s="27"/>
      <c r="P314" s="156"/>
      <c r="Q314" s="27">
        <v>19.8</v>
      </c>
      <c r="R314" s="128"/>
      <c r="S314" s="128"/>
      <c r="T314" s="152"/>
      <c r="U314" s="152"/>
      <c r="V314" s="130">
        <f t="shared" si="33"/>
        <v>1978020</v>
      </c>
      <c r="W314" s="130">
        <v>593406</v>
      </c>
      <c r="X314" s="130">
        <f t="shared" si="36"/>
        <v>1384614</v>
      </c>
      <c r="Y314" s="171"/>
      <c r="Z314" s="17">
        <v>41873</v>
      </c>
      <c r="AA314" s="344">
        <v>0.96</v>
      </c>
      <c r="AB314" s="400">
        <f t="shared" si="31"/>
        <v>1978020</v>
      </c>
    </row>
    <row r="315" spans="1:28" s="37" customFormat="1" x14ac:dyDescent="0.25">
      <c r="A315" s="194">
        <v>250</v>
      </c>
      <c r="B315" s="122"/>
      <c r="C315" s="32" t="s">
        <v>324</v>
      </c>
      <c r="D315" s="33"/>
      <c r="E315" s="34"/>
      <c r="F315" s="35"/>
      <c r="G315" s="30"/>
      <c r="H315" s="145">
        <v>2</v>
      </c>
      <c r="I315" s="27"/>
      <c r="J315" s="16">
        <v>1</v>
      </c>
      <c r="K315" s="36">
        <v>1</v>
      </c>
      <c r="L315" s="36"/>
      <c r="M315" s="27">
        <v>25.4</v>
      </c>
      <c r="N315" s="27">
        <v>25.4</v>
      </c>
      <c r="O315" s="27"/>
      <c r="P315" s="156"/>
      <c r="Q315" s="27">
        <v>25.4</v>
      </c>
      <c r="R315" s="128"/>
      <c r="S315" s="128"/>
      <c r="T315" s="152"/>
      <c r="U315" s="152"/>
      <c r="V315" s="130">
        <f t="shared" si="33"/>
        <v>2537460</v>
      </c>
      <c r="W315" s="130"/>
      <c r="X315" s="130">
        <f t="shared" si="36"/>
        <v>2537460</v>
      </c>
      <c r="Y315" s="171"/>
      <c r="Z315" s="17">
        <v>41873</v>
      </c>
      <c r="AA315" s="344">
        <v>0.96</v>
      </c>
      <c r="AB315" s="400">
        <f t="shared" si="31"/>
        <v>2537460</v>
      </c>
    </row>
    <row r="316" spans="1:28" s="37" customFormat="1" x14ac:dyDescent="0.25">
      <c r="A316" s="194">
        <v>251</v>
      </c>
      <c r="B316" s="122"/>
      <c r="C316" s="32" t="s">
        <v>325</v>
      </c>
      <c r="D316" s="33"/>
      <c r="E316" s="34"/>
      <c r="F316" s="35"/>
      <c r="G316" s="30"/>
      <c r="H316" s="145">
        <v>2</v>
      </c>
      <c r="I316" s="27"/>
      <c r="J316" s="16">
        <v>1</v>
      </c>
      <c r="K316" s="36">
        <v>1</v>
      </c>
      <c r="L316" s="36"/>
      <c r="M316" s="27">
        <v>32.299999999999997</v>
      </c>
      <c r="N316" s="27">
        <v>32.299999999999997</v>
      </c>
      <c r="O316" s="27"/>
      <c r="P316" s="156"/>
      <c r="Q316" s="27">
        <v>32.299999999999997</v>
      </c>
      <c r="R316" s="128"/>
      <c r="S316" s="128"/>
      <c r="T316" s="152"/>
      <c r="U316" s="152"/>
      <c r="V316" s="130">
        <f t="shared" si="33"/>
        <v>3226769.9999999995</v>
      </c>
      <c r="W316" s="130">
        <v>0</v>
      </c>
      <c r="X316" s="130">
        <f t="shared" si="36"/>
        <v>3226769.9999999995</v>
      </c>
      <c r="Y316" s="171"/>
      <c r="Z316" s="17">
        <v>41873</v>
      </c>
      <c r="AA316" s="344">
        <v>0.96</v>
      </c>
      <c r="AB316" s="400">
        <f t="shared" si="31"/>
        <v>3226769.9999999995</v>
      </c>
    </row>
    <row r="317" spans="1:28" s="37" customFormat="1" x14ac:dyDescent="0.25">
      <c r="A317" s="194">
        <v>252</v>
      </c>
      <c r="B317" s="122"/>
      <c r="C317" s="32" t="s">
        <v>391</v>
      </c>
      <c r="D317" s="33"/>
      <c r="E317" s="34"/>
      <c r="F317" s="35"/>
      <c r="G317" s="30"/>
      <c r="H317" s="145">
        <v>1</v>
      </c>
      <c r="I317" s="27"/>
      <c r="J317" s="16">
        <v>1</v>
      </c>
      <c r="K317" s="36">
        <v>1</v>
      </c>
      <c r="L317" s="36"/>
      <c r="M317" s="27">
        <v>36.1</v>
      </c>
      <c r="N317" s="27">
        <v>36.1</v>
      </c>
      <c r="O317" s="27"/>
      <c r="P317" s="156"/>
      <c r="Q317" s="27">
        <v>36.1</v>
      </c>
      <c r="R317" s="128"/>
      <c r="S317" s="128"/>
      <c r="T317" s="152"/>
      <c r="U317" s="152"/>
      <c r="V317" s="130">
        <f t="shared" si="33"/>
        <v>3606390</v>
      </c>
      <c r="W317" s="130">
        <v>2595491.81</v>
      </c>
      <c r="X317" s="130">
        <f t="shared" si="36"/>
        <v>1010898.19</v>
      </c>
      <c r="Y317" s="171"/>
      <c r="Z317" s="17">
        <v>41873</v>
      </c>
      <c r="AA317" s="344">
        <v>0.96</v>
      </c>
      <c r="AB317" s="400">
        <f t="shared" si="31"/>
        <v>3606390</v>
      </c>
    </row>
    <row r="318" spans="1:28" s="37" customFormat="1" x14ac:dyDescent="0.25">
      <c r="A318" s="194">
        <v>253</v>
      </c>
      <c r="B318" s="122"/>
      <c r="C318" s="32" t="s">
        <v>326</v>
      </c>
      <c r="D318" s="33"/>
      <c r="E318" s="34"/>
      <c r="F318" s="35"/>
      <c r="G318" s="30"/>
      <c r="H318" s="145">
        <v>3</v>
      </c>
      <c r="I318" s="27"/>
      <c r="J318" s="16">
        <v>1</v>
      </c>
      <c r="K318" s="36">
        <v>1</v>
      </c>
      <c r="L318" s="36"/>
      <c r="M318" s="27">
        <v>36.700000000000003</v>
      </c>
      <c r="N318" s="27">
        <v>36.700000000000003</v>
      </c>
      <c r="O318" s="27"/>
      <c r="P318" s="156"/>
      <c r="Q318" s="27">
        <v>36.700000000000003</v>
      </c>
      <c r="R318" s="128"/>
      <c r="S318" s="128"/>
      <c r="T318" s="152"/>
      <c r="U318" s="152"/>
      <c r="V318" s="130">
        <f t="shared" si="33"/>
        <v>3666330.0000000005</v>
      </c>
      <c r="W318" s="130">
        <v>0</v>
      </c>
      <c r="X318" s="130">
        <f t="shared" si="36"/>
        <v>3666330.0000000005</v>
      </c>
      <c r="Y318" s="171"/>
      <c r="Z318" s="17">
        <v>41873</v>
      </c>
      <c r="AA318" s="344">
        <v>0.96</v>
      </c>
      <c r="AB318" s="400">
        <f t="shared" si="31"/>
        <v>3666330.0000000005</v>
      </c>
    </row>
    <row r="319" spans="1:28" s="37" customFormat="1" x14ac:dyDescent="0.25">
      <c r="A319" s="194">
        <v>254</v>
      </c>
      <c r="B319" s="122"/>
      <c r="C319" s="32" t="s">
        <v>327</v>
      </c>
      <c r="D319" s="33"/>
      <c r="E319" s="34"/>
      <c r="F319" s="35"/>
      <c r="G319" s="30"/>
      <c r="H319" s="145">
        <v>6</v>
      </c>
      <c r="I319" s="27"/>
      <c r="J319" s="16">
        <v>1</v>
      </c>
      <c r="K319" s="36">
        <v>1</v>
      </c>
      <c r="L319" s="36"/>
      <c r="M319" s="27">
        <v>39.5</v>
      </c>
      <c r="N319" s="27">
        <v>39.5</v>
      </c>
      <c r="O319" s="27"/>
      <c r="P319" s="156"/>
      <c r="Q319" s="27">
        <v>39.5</v>
      </c>
      <c r="R319" s="128"/>
      <c r="S319" s="128"/>
      <c r="T319" s="152"/>
      <c r="U319" s="152"/>
      <c r="V319" s="130">
        <f t="shared" si="33"/>
        <v>3946050</v>
      </c>
      <c r="W319" s="130">
        <v>2839942.56</v>
      </c>
      <c r="X319" s="130">
        <f t="shared" si="36"/>
        <v>1106107.44</v>
      </c>
      <c r="Y319" s="171"/>
      <c r="Z319" s="17">
        <v>41873</v>
      </c>
      <c r="AA319" s="344">
        <v>0.96</v>
      </c>
      <c r="AB319" s="400">
        <f t="shared" si="31"/>
        <v>3946050</v>
      </c>
    </row>
    <row r="320" spans="1:28" s="37" customFormat="1" x14ac:dyDescent="0.25">
      <c r="A320" s="194">
        <v>255</v>
      </c>
      <c r="B320" s="122"/>
      <c r="C320" s="32" t="s">
        <v>403</v>
      </c>
      <c r="D320" s="33"/>
      <c r="E320" s="34"/>
      <c r="F320" s="35"/>
      <c r="G320" s="30"/>
      <c r="H320" s="145">
        <v>1</v>
      </c>
      <c r="I320" s="27"/>
      <c r="J320" s="16">
        <v>1</v>
      </c>
      <c r="K320" s="36"/>
      <c r="L320" s="36">
        <v>1</v>
      </c>
      <c r="M320" s="27">
        <v>19.899999999999999</v>
      </c>
      <c r="N320" s="27"/>
      <c r="O320" s="27">
        <v>19.899999999999999</v>
      </c>
      <c r="P320" s="156"/>
      <c r="Q320" s="27">
        <v>19.899999999999999</v>
      </c>
      <c r="R320" s="128"/>
      <c r="S320" s="128"/>
      <c r="T320" s="152"/>
      <c r="U320" s="152"/>
      <c r="V320" s="130">
        <f t="shared" si="33"/>
        <v>1988009.9999999998</v>
      </c>
      <c r="W320" s="130">
        <v>0</v>
      </c>
      <c r="X320" s="130">
        <f t="shared" si="36"/>
        <v>1988009.9999999998</v>
      </c>
      <c r="Y320" s="171"/>
      <c r="Z320" s="17">
        <v>41873</v>
      </c>
      <c r="AA320" s="344">
        <v>0.96</v>
      </c>
      <c r="AB320" s="400">
        <f t="shared" si="31"/>
        <v>1988009.9999999998</v>
      </c>
    </row>
    <row r="321" spans="1:28" s="37" customFormat="1" x14ac:dyDescent="0.25">
      <c r="A321" s="194">
        <v>256</v>
      </c>
      <c r="B321" s="122"/>
      <c r="C321" s="32" t="s">
        <v>328</v>
      </c>
      <c r="D321" s="33"/>
      <c r="E321" s="34"/>
      <c r="F321" s="35"/>
      <c r="G321" s="30"/>
      <c r="H321" s="145">
        <v>1</v>
      </c>
      <c r="I321" s="27"/>
      <c r="J321" s="16">
        <v>1</v>
      </c>
      <c r="K321" s="36">
        <v>1</v>
      </c>
      <c r="L321" s="36"/>
      <c r="M321" s="27">
        <v>25.5</v>
      </c>
      <c r="N321" s="27">
        <v>25.5</v>
      </c>
      <c r="O321" s="27"/>
      <c r="P321" s="156"/>
      <c r="Q321" s="27">
        <v>25.5</v>
      </c>
      <c r="R321" s="128"/>
      <c r="S321" s="128"/>
      <c r="T321" s="152"/>
      <c r="U321" s="152"/>
      <c r="V321" s="130">
        <f t="shared" si="33"/>
        <v>2547450</v>
      </c>
      <c r="W321" s="130">
        <v>764235</v>
      </c>
      <c r="X321" s="130">
        <f t="shared" si="36"/>
        <v>1783215</v>
      </c>
      <c r="Y321" s="171"/>
      <c r="Z321" s="17">
        <v>41873</v>
      </c>
      <c r="AA321" s="344">
        <v>0.96</v>
      </c>
      <c r="AB321" s="400">
        <f t="shared" si="31"/>
        <v>2547450</v>
      </c>
    </row>
    <row r="322" spans="1:28" s="37" customFormat="1" x14ac:dyDescent="0.25">
      <c r="A322" s="194">
        <v>257</v>
      </c>
      <c r="B322" s="122"/>
      <c r="C322" s="32" t="s">
        <v>329</v>
      </c>
      <c r="D322" s="33"/>
      <c r="E322" s="34"/>
      <c r="F322" s="35"/>
      <c r="G322" s="30"/>
      <c r="H322" s="145">
        <v>1</v>
      </c>
      <c r="I322" s="27"/>
      <c r="J322" s="16">
        <v>1</v>
      </c>
      <c r="K322" s="36"/>
      <c r="L322" s="36">
        <v>1</v>
      </c>
      <c r="M322" s="27">
        <v>32.200000000000003</v>
      </c>
      <c r="N322" s="27"/>
      <c r="O322" s="27">
        <v>32.200000000000003</v>
      </c>
      <c r="P322" s="156"/>
      <c r="Q322" s="27">
        <v>32.200000000000003</v>
      </c>
      <c r="R322" s="128"/>
      <c r="S322" s="128"/>
      <c r="T322" s="152"/>
      <c r="U322" s="152"/>
      <c r="V322" s="130">
        <f t="shared" si="33"/>
        <v>3216780.0000000005</v>
      </c>
      <c r="W322" s="130">
        <v>0</v>
      </c>
      <c r="X322" s="130">
        <f t="shared" si="36"/>
        <v>3216780.0000000005</v>
      </c>
      <c r="Y322" s="171"/>
      <c r="Z322" s="17">
        <v>41873</v>
      </c>
      <c r="AA322" s="344">
        <v>0.96</v>
      </c>
      <c r="AB322" s="400">
        <f t="shared" ref="AB322:AB377" si="37">W322+X322</f>
        <v>3216780.0000000005</v>
      </c>
    </row>
    <row r="323" spans="1:28" s="37" customFormat="1" x14ac:dyDescent="0.25">
      <c r="A323" s="194">
        <v>258</v>
      </c>
      <c r="B323" s="122"/>
      <c r="C323" s="32" t="s">
        <v>330</v>
      </c>
      <c r="D323" s="33"/>
      <c r="E323" s="34"/>
      <c r="F323" s="35"/>
      <c r="G323" s="30"/>
      <c r="H323" s="145">
        <v>4</v>
      </c>
      <c r="I323" s="27"/>
      <c r="J323" s="16">
        <v>1</v>
      </c>
      <c r="K323" s="36"/>
      <c r="L323" s="36">
        <v>1</v>
      </c>
      <c r="M323" s="27">
        <v>36</v>
      </c>
      <c r="N323" s="27"/>
      <c r="O323" s="27">
        <v>36</v>
      </c>
      <c r="P323" s="156"/>
      <c r="Q323" s="27">
        <v>36</v>
      </c>
      <c r="R323" s="128"/>
      <c r="S323" s="128"/>
      <c r="T323" s="152"/>
      <c r="U323" s="152"/>
      <c r="V323" s="130">
        <f t="shared" si="33"/>
        <v>3596400</v>
      </c>
      <c r="W323" s="130">
        <v>1078920</v>
      </c>
      <c r="X323" s="130">
        <f t="shared" si="36"/>
        <v>2517480</v>
      </c>
      <c r="Y323" s="171"/>
      <c r="Z323" s="17">
        <v>41873</v>
      </c>
      <c r="AA323" s="344">
        <v>0.96</v>
      </c>
      <c r="AB323" s="400">
        <f t="shared" si="37"/>
        <v>3596400</v>
      </c>
    </row>
    <row r="324" spans="1:28" s="37" customFormat="1" x14ac:dyDescent="0.25">
      <c r="A324" s="194">
        <v>259</v>
      </c>
      <c r="B324" s="122"/>
      <c r="C324" s="32" t="s">
        <v>331</v>
      </c>
      <c r="D324" s="33"/>
      <c r="E324" s="34"/>
      <c r="F324" s="35"/>
      <c r="G324" s="30"/>
      <c r="H324" s="145">
        <v>2</v>
      </c>
      <c r="I324" s="27"/>
      <c r="J324" s="16">
        <v>1</v>
      </c>
      <c r="K324" s="36">
        <v>1</v>
      </c>
      <c r="L324" s="36"/>
      <c r="M324" s="19">
        <v>36</v>
      </c>
      <c r="N324" s="19">
        <v>36</v>
      </c>
      <c r="O324" s="19"/>
      <c r="P324" s="156"/>
      <c r="Q324" s="19">
        <v>36</v>
      </c>
      <c r="R324" s="128"/>
      <c r="S324" s="128"/>
      <c r="T324" s="152"/>
      <c r="U324" s="152"/>
      <c r="V324" s="130">
        <f t="shared" si="33"/>
        <v>3596400</v>
      </c>
      <c r="W324" s="130">
        <v>1078920</v>
      </c>
      <c r="X324" s="130">
        <f t="shared" si="36"/>
        <v>2517480</v>
      </c>
      <c r="Y324" s="171"/>
      <c r="Z324" s="17">
        <v>41873</v>
      </c>
      <c r="AA324" s="344">
        <v>0.96</v>
      </c>
      <c r="AB324" s="400">
        <f t="shared" si="37"/>
        <v>3596400</v>
      </c>
    </row>
    <row r="325" spans="1:28" s="37" customFormat="1" x14ac:dyDescent="0.25">
      <c r="A325" s="194">
        <v>260</v>
      </c>
      <c r="B325" s="122"/>
      <c r="C325" s="32" t="s">
        <v>332</v>
      </c>
      <c r="D325" s="33"/>
      <c r="E325" s="34"/>
      <c r="F325" s="35"/>
      <c r="G325" s="30"/>
      <c r="H325" s="145">
        <v>3</v>
      </c>
      <c r="I325" s="27"/>
      <c r="J325" s="16">
        <v>1</v>
      </c>
      <c r="K325" s="36">
        <v>1</v>
      </c>
      <c r="L325" s="36"/>
      <c r="M325" s="19">
        <v>27.5</v>
      </c>
      <c r="N325" s="19">
        <v>27.5</v>
      </c>
      <c r="O325" s="19"/>
      <c r="P325" s="156"/>
      <c r="Q325" s="19">
        <v>27.5</v>
      </c>
      <c r="R325" s="128"/>
      <c r="S325" s="128"/>
      <c r="T325" s="152"/>
      <c r="U325" s="152"/>
      <c r="V325" s="130">
        <f t="shared" si="33"/>
        <v>2747250</v>
      </c>
      <c r="W325" s="130">
        <v>0</v>
      </c>
      <c r="X325" s="130">
        <f t="shared" si="36"/>
        <v>2747250</v>
      </c>
      <c r="Y325" s="171"/>
      <c r="Z325" s="17">
        <v>41873</v>
      </c>
      <c r="AA325" s="344">
        <v>0.96</v>
      </c>
      <c r="AB325" s="400">
        <f t="shared" si="37"/>
        <v>2747250</v>
      </c>
    </row>
    <row r="326" spans="1:28" s="37" customFormat="1" x14ac:dyDescent="0.25">
      <c r="A326" s="194">
        <v>261</v>
      </c>
      <c r="B326" s="122"/>
      <c r="C326" s="32" t="s">
        <v>333</v>
      </c>
      <c r="D326" s="33"/>
      <c r="E326" s="34"/>
      <c r="F326" s="35"/>
      <c r="G326" s="30"/>
      <c r="H326" s="145">
        <v>1</v>
      </c>
      <c r="I326" s="27"/>
      <c r="J326" s="16">
        <v>1</v>
      </c>
      <c r="K326" s="36"/>
      <c r="L326" s="36">
        <v>1</v>
      </c>
      <c r="M326" s="19">
        <v>24.3</v>
      </c>
      <c r="N326" s="19"/>
      <c r="O326" s="19">
        <v>24.3</v>
      </c>
      <c r="P326" s="156"/>
      <c r="Q326" s="19">
        <v>24.3</v>
      </c>
      <c r="R326" s="128"/>
      <c r="S326" s="128"/>
      <c r="T326" s="152"/>
      <c r="U326" s="152"/>
      <c r="V326" s="130">
        <f t="shared" si="33"/>
        <v>2427570</v>
      </c>
      <c r="W326" s="130">
        <v>0</v>
      </c>
      <c r="X326" s="130">
        <f t="shared" si="36"/>
        <v>2427570</v>
      </c>
      <c r="Y326" s="171"/>
      <c r="Z326" s="17">
        <v>41873</v>
      </c>
      <c r="AA326" s="344">
        <v>0.96</v>
      </c>
      <c r="AB326" s="400">
        <f t="shared" si="37"/>
        <v>2427570</v>
      </c>
    </row>
    <row r="327" spans="1:28" s="37" customFormat="1" x14ac:dyDescent="0.25">
      <c r="A327" s="194">
        <v>262</v>
      </c>
      <c r="B327" s="122"/>
      <c r="C327" s="32" t="s">
        <v>334</v>
      </c>
      <c r="D327" s="33"/>
      <c r="E327" s="34"/>
      <c r="F327" s="35"/>
      <c r="G327" s="30"/>
      <c r="H327" s="145">
        <v>1</v>
      </c>
      <c r="I327" s="27"/>
      <c r="J327" s="16">
        <v>1</v>
      </c>
      <c r="K327" s="36">
        <v>1</v>
      </c>
      <c r="L327" s="36"/>
      <c r="M327" s="19">
        <v>27.1</v>
      </c>
      <c r="N327" s="19">
        <v>27.1</v>
      </c>
      <c r="O327" s="19"/>
      <c r="P327" s="156"/>
      <c r="Q327" s="19">
        <v>27.1</v>
      </c>
      <c r="R327" s="128"/>
      <c r="S327" s="128"/>
      <c r="T327" s="152"/>
      <c r="U327" s="152"/>
      <c r="V327" s="130">
        <f t="shared" si="33"/>
        <v>2707290</v>
      </c>
      <c r="W327" s="130">
        <v>812187</v>
      </c>
      <c r="X327" s="130">
        <f t="shared" si="36"/>
        <v>1895103</v>
      </c>
      <c r="Y327" s="171"/>
      <c r="Z327" s="17">
        <v>41873</v>
      </c>
      <c r="AA327" s="344">
        <v>0.96</v>
      </c>
      <c r="AB327" s="400">
        <f t="shared" si="37"/>
        <v>2707290</v>
      </c>
    </row>
    <row r="328" spans="1:28" s="37" customFormat="1" x14ac:dyDescent="0.25">
      <c r="A328" s="194">
        <v>263</v>
      </c>
      <c r="B328" s="122"/>
      <c r="C328" s="32" t="s">
        <v>335</v>
      </c>
      <c r="D328" s="33"/>
      <c r="E328" s="34"/>
      <c r="F328" s="35"/>
      <c r="G328" s="30"/>
      <c r="H328" s="145">
        <v>2</v>
      </c>
      <c r="I328" s="27"/>
      <c r="J328" s="16">
        <v>1</v>
      </c>
      <c r="K328" s="36">
        <v>1</v>
      </c>
      <c r="L328" s="36"/>
      <c r="M328" s="19">
        <v>23.2</v>
      </c>
      <c r="N328" s="19">
        <v>23.2</v>
      </c>
      <c r="O328" s="19"/>
      <c r="P328" s="156"/>
      <c r="Q328" s="19">
        <v>23.2</v>
      </c>
      <c r="R328" s="128"/>
      <c r="S328" s="128"/>
      <c r="T328" s="152"/>
      <c r="U328" s="152"/>
      <c r="V328" s="130">
        <f t="shared" si="33"/>
        <v>2317680</v>
      </c>
      <c r="W328" s="130">
        <v>695304</v>
      </c>
      <c r="X328" s="130">
        <f t="shared" si="36"/>
        <v>1622376</v>
      </c>
      <c r="Y328" s="171"/>
      <c r="Z328" s="17">
        <v>41873</v>
      </c>
      <c r="AA328" s="344">
        <v>0.96</v>
      </c>
      <c r="AB328" s="400">
        <f t="shared" si="37"/>
        <v>2317680</v>
      </c>
    </row>
    <row r="329" spans="1:28" s="37" customFormat="1" x14ac:dyDescent="0.25">
      <c r="A329" s="194">
        <v>264</v>
      </c>
      <c r="B329" s="122"/>
      <c r="C329" s="32" t="s">
        <v>336</v>
      </c>
      <c r="D329" s="33"/>
      <c r="E329" s="34"/>
      <c r="F329" s="35"/>
      <c r="G329" s="30"/>
      <c r="H329" s="145">
        <v>1</v>
      </c>
      <c r="I329" s="27"/>
      <c r="J329" s="16">
        <v>1</v>
      </c>
      <c r="K329" s="36">
        <v>1</v>
      </c>
      <c r="L329" s="36"/>
      <c r="M329" s="19">
        <v>27.5</v>
      </c>
      <c r="N329" s="19">
        <v>27.5</v>
      </c>
      <c r="O329" s="19"/>
      <c r="P329" s="156"/>
      <c r="Q329" s="19">
        <v>27.5</v>
      </c>
      <c r="R329" s="128"/>
      <c r="S329" s="128"/>
      <c r="T329" s="152"/>
      <c r="U329" s="152"/>
      <c r="V329" s="130">
        <f t="shared" si="33"/>
        <v>2747250</v>
      </c>
      <c r="W329" s="130">
        <v>824175</v>
      </c>
      <c r="X329" s="130">
        <f t="shared" si="36"/>
        <v>1923075</v>
      </c>
      <c r="Y329" s="171"/>
      <c r="Z329" s="17">
        <v>41873</v>
      </c>
      <c r="AA329" s="344">
        <v>0.96</v>
      </c>
      <c r="AB329" s="400">
        <f t="shared" si="37"/>
        <v>2747250</v>
      </c>
    </row>
    <row r="330" spans="1:28" s="37" customFormat="1" x14ac:dyDescent="0.25">
      <c r="A330" s="194">
        <v>265</v>
      </c>
      <c r="B330" s="122"/>
      <c r="C330" s="32" t="s">
        <v>337</v>
      </c>
      <c r="D330" s="33"/>
      <c r="E330" s="34"/>
      <c r="F330" s="35"/>
      <c r="G330" s="30"/>
      <c r="H330" s="145">
        <v>1</v>
      </c>
      <c r="I330" s="27"/>
      <c r="J330" s="16">
        <v>1</v>
      </c>
      <c r="K330" s="36">
        <v>1</v>
      </c>
      <c r="L330" s="36"/>
      <c r="M330" s="19">
        <v>21.6</v>
      </c>
      <c r="N330" s="19">
        <v>21.6</v>
      </c>
      <c r="O330" s="19"/>
      <c r="P330" s="156"/>
      <c r="Q330" s="19">
        <v>21.6</v>
      </c>
      <c r="R330" s="128"/>
      <c r="S330" s="128"/>
      <c r="T330" s="152"/>
      <c r="U330" s="152"/>
      <c r="V330" s="130">
        <f t="shared" si="33"/>
        <v>2157840</v>
      </c>
      <c r="W330" s="130">
        <v>0</v>
      </c>
      <c r="X330" s="130">
        <f t="shared" si="36"/>
        <v>2157840</v>
      </c>
      <c r="Y330" s="171"/>
      <c r="Z330" s="17">
        <v>41873</v>
      </c>
      <c r="AA330" s="344">
        <v>0.96</v>
      </c>
      <c r="AB330" s="400">
        <f t="shared" si="37"/>
        <v>2157840</v>
      </c>
    </row>
    <row r="331" spans="1:28" s="37" customFormat="1" x14ac:dyDescent="0.25">
      <c r="A331" s="194">
        <v>266</v>
      </c>
      <c r="B331" s="122"/>
      <c r="C331" s="32" t="s">
        <v>338</v>
      </c>
      <c r="D331" s="33"/>
      <c r="E331" s="34"/>
      <c r="F331" s="35"/>
      <c r="G331" s="30"/>
      <c r="H331" s="145">
        <v>1</v>
      </c>
      <c r="I331" s="27"/>
      <c r="J331" s="16">
        <v>1</v>
      </c>
      <c r="K331" s="36">
        <v>1</v>
      </c>
      <c r="L331" s="36"/>
      <c r="M331" s="19">
        <v>27.5</v>
      </c>
      <c r="N331" s="19">
        <v>27.5</v>
      </c>
      <c r="O331" s="19"/>
      <c r="P331" s="156"/>
      <c r="Q331" s="19">
        <v>27.5</v>
      </c>
      <c r="R331" s="128"/>
      <c r="S331" s="128"/>
      <c r="T331" s="152"/>
      <c r="U331" s="152"/>
      <c r="V331" s="130">
        <f t="shared" si="33"/>
        <v>2747250</v>
      </c>
      <c r="W331" s="130">
        <v>0</v>
      </c>
      <c r="X331" s="130">
        <f t="shared" si="36"/>
        <v>2747250</v>
      </c>
      <c r="Y331" s="171"/>
      <c r="Z331" s="17">
        <v>41873</v>
      </c>
      <c r="AA331" s="344">
        <v>0.96</v>
      </c>
      <c r="AB331" s="400">
        <f t="shared" si="37"/>
        <v>2747250</v>
      </c>
    </row>
    <row r="332" spans="1:28" s="37" customFormat="1" x14ac:dyDescent="0.25">
      <c r="A332" s="194">
        <v>267</v>
      </c>
      <c r="B332" s="122"/>
      <c r="C332" s="32" t="s">
        <v>339</v>
      </c>
      <c r="D332" s="33"/>
      <c r="E332" s="34"/>
      <c r="F332" s="35"/>
      <c r="G332" s="30"/>
      <c r="H332" s="145">
        <v>1</v>
      </c>
      <c r="I332" s="27"/>
      <c r="J332" s="16">
        <v>1</v>
      </c>
      <c r="K332" s="36">
        <v>1</v>
      </c>
      <c r="L332" s="36"/>
      <c r="M332" s="19">
        <v>22.4</v>
      </c>
      <c r="N332" s="19">
        <v>22.4</v>
      </c>
      <c r="O332" s="19"/>
      <c r="P332" s="156"/>
      <c r="Q332" s="19">
        <v>22.4</v>
      </c>
      <c r="R332" s="128"/>
      <c r="S332" s="128">
        <v>80000</v>
      </c>
      <c r="T332" s="152"/>
      <c r="U332" s="152"/>
      <c r="V332" s="130">
        <f>S332</f>
        <v>80000</v>
      </c>
      <c r="W332" s="130"/>
      <c r="X332" s="130">
        <f t="shared" si="36"/>
        <v>80000</v>
      </c>
      <c r="Y332" s="171"/>
      <c r="Z332" s="17">
        <v>41873</v>
      </c>
      <c r="AA332" s="344">
        <v>0.96</v>
      </c>
      <c r="AB332" s="400">
        <f t="shared" si="37"/>
        <v>80000</v>
      </c>
    </row>
    <row r="333" spans="1:28" s="37" customFormat="1" x14ac:dyDescent="0.25">
      <c r="A333" s="194">
        <v>268</v>
      </c>
      <c r="B333" s="122"/>
      <c r="C333" s="32" t="s">
        <v>340</v>
      </c>
      <c r="D333" s="33"/>
      <c r="E333" s="34"/>
      <c r="F333" s="35"/>
      <c r="G333" s="30"/>
      <c r="H333" s="145">
        <v>1</v>
      </c>
      <c r="I333" s="27"/>
      <c r="J333" s="16">
        <v>1</v>
      </c>
      <c r="K333" s="36">
        <v>1</v>
      </c>
      <c r="L333" s="36"/>
      <c r="M333" s="19">
        <v>19.3</v>
      </c>
      <c r="N333" s="19">
        <v>19.3</v>
      </c>
      <c r="O333" s="19"/>
      <c r="P333" s="156"/>
      <c r="Q333" s="19">
        <v>19.3</v>
      </c>
      <c r="R333" s="128"/>
      <c r="S333" s="128"/>
      <c r="T333" s="152"/>
      <c r="U333" s="152"/>
      <c r="V333" s="130">
        <f t="shared" ref="V333:V377" si="38">Q333*99900</f>
        <v>1928070</v>
      </c>
      <c r="W333" s="130">
        <v>0</v>
      </c>
      <c r="X333" s="130">
        <f t="shared" si="36"/>
        <v>1928070</v>
      </c>
      <c r="Y333" s="171"/>
      <c r="Z333" s="17">
        <v>41873</v>
      </c>
      <c r="AA333" s="344">
        <v>0.96</v>
      </c>
      <c r="AB333" s="400">
        <f t="shared" si="37"/>
        <v>1928070</v>
      </c>
    </row>
    <row r="334" spans="1:28" s="37" customFormat="1" ht="20.25" customHeight="1" x14ac:dyDescent="0.25">
      <c r="A334" s="194">
        <v>269</v>
      </c>
      <c r="B334" s="122"/>
      <c r="C334" s="32" t="s">
        <v>341</v>
      </c>
      <c r="D334" s="33"/>
      <c r="E334" s="34"/>
      <c r="F334" s="35"/>
      <c r="G334" s="30"/>
      <c r="H334" s="145">
        <v>2</v>
      </c>
      <c r="I334" s="27"/>
      <c r="J334" s="16">
        <v>1</v>
      </c>
      <c r="K334" s="36"/>
      <c r="L334" s="36">
        <v>1</v>
      </c>
      <c r="M334" s="19">
        <v>41.6</v>
      </c>
      <c r="N334" s="19"/>
      <c r="O334" s="19">
        <v>41.6</v>
      </c>
      <c r="P334" s="156"/>
      <c r="Q334" s="19">
        <v>41.6</v>
      </c>
      <c r="R334" s="128"/>
      <c r="S334" s="128"/>
      <c r="T334" s="152"/>
      <c r="U334" s="152"/>
      <c r="V334" s="130">
        <f t="shared" si="38"/>
        <v>4155840</v>
      </c>
      <c r="W334" s="130"/>
      <c r="X334" s="130">
        <f t="shared" si="36"/>
        <v>4155840</v>
      </c>
      <c r="Y334" s="171"/>
      <c r="Z334" s="17">
        <v>41873</v>
      </c>
      <c r="AA334" s="344">
        <v>0.96</v>
      </c>
      <c r="AB334" s="400">
        <f t="shared" si="37"/>
        <v>4155840</v>
      </c>
    </row>
    <row r="335" spans="1:28" s="37" customFormat="1" x14ac:dyDescent="0.25">
      <c r="A335" s="194">
        <v>270</v>
      </c>
      <c r="B335" s="122"/>
      <c r="C335" s="32" t="s">
        <v>342</v>
      </c>
      <c r="D335" s="33"/>
      <c r="E335" s="34"/>
      <c r="F335" s="35"/>
      <c r="G335" s="30"/>
      <c r="H335" s="145">
        <v>2</v>
      </c>
      <c r="I335" s="27"/>
      <c r="J335" s="16">
        <v>1</v>
      </c>
      <c r="K335" s="36">
        <v>1</v>
      </c>
      <c r="L335" s="36"/>
      <c r="M335" s="19">
        <v>26.1</v>
      </c>
      <c r="N335" s="19">
        <v>26.1</v>
      </c>
      <c r="O335" s="19"/>
      <c r="P335" s="156"/>
      <c r="Q335" s="19">
        <v>26.1</v>
      </c>
      <c r="R335" s="128"/>
      <c r="S335" s="128"/>
      <c r="T335" s="152"/>
      <c r="U335" s="152"/>
      <c r="V335" s="130">
        <f t="shared" si="38"/>
        <v>2607390</v>
      </c>
      <c r="W335" s="130">
        <v>782217</v>
      </c>
      <c r="X335" s="130">
        <f t="shared" si="36"/>
        <v>1825173</v>
      </c>
      <c r="Y335" s="171"/>
      <c r="Z335" s="17">
        <v>41873</v>
      </c>
      <c r="AA335" s="344">
        <v>0.96</v>
      </c>
      <c r="AB335" s="400">
        <f t="shared" si="37"/>
        <v>2607390</v>
      </c>
    </row>
    <row r="336" spans="1:28" s="37" customFormat="1" x14ac:dyDescent="0.25">
      <c r="A336" s="194">
        <v>271</v>
      </c>
      <c r="B336" s="122"/>
      <c r="C336" s="32" t="s">
        <v>343</v>
      </c>
      <c r="D336" s="33"/>
      <c r="E336" s="34"/>
      <c r="F336" s="35"/>
      <c r="G336" s="30"/>
      <c r="H336" s="145">
        <v>3</v>
      </c>
      <c r="I336" s="27"/>
      <c r="J336" s="16">
        <v>1</v>
      </c>
      <c r="K336" s="36">
        <v>1</v>
      </c>
      <c r="L336" s="36"/>
      <c r="M336" s="19">
        <v>21</v>
      </c>
      <c r="N336" s="19">
        <v>21</v>
      </c>
      <c r="O336" s="19"/>
      <c r="P336" s="156"/>
      <c r="Q336" s="19">
        <v>21</v>
      </c>
      <c r="R336" s="128"/>
      <c r="S336" s="128"/>
      <c r="T336" s="152"/>
      <c r="U336" s="152"/>
      <c r="V336" s="130">
        <f t="shared" si="38"/>
        <v>2097900</v>
      </c>
      <c r="W336" s="130">
        <v>0</v>
      </c>
      <c r="X336" s="130">
        <f t="shared" si="36"/>
        <v>2097900</v>
      </c>
      <c r="Y336" s="171"/>
      <c r="Z336" s="17">
        <v>41873</v>
      </c>
      <c r="AA336" s="344">
        <v>0.96</v>
      </c>
      <c r="AB336" s="400">
        <f t="shared" si="37"/>
        <v>2097900</v>
      </c>
    </row>
    <row r="337" spans="1:28" s="37" customFormat="1" x14ac:dyDescent="0.25">
      <c r="A337" s="194">
        <v>272</v>
      </c>
      <c r="B337" s="122"/>
      <c r="C337" s="32" t="s">
        <v>344</v>
      </c>
      <c r="D337" s="33"/>
      <c r="E337" s="34"/>
      <c r="F337" s="35"/>
      <c r="G337" s="30"/>
      <c r="H337" s="145">
        <v>1</v>
      </c>
      <c r="I337" s="27"/>
      <c r="J337" s="16">
        <v>1</v>
      </c>
      <c r="K337" s="36">
        <v>1</v>
      </c>
      <c r="L337" s="36"/>
      <c r="M337" s="27">
        <v>30.8</v>
      </c>
      <c r="N337" s="27">
        <v>30.8</v>
      </c>
      <c r="O337" s="27"/>
      <c r="P337" s="156"/>
      <c r="Q337" s="27">
        <v>30.8</v>
      </c>
      <c r="R337" s="128"/>
      <c r="S337" s="128"/>
      <c r="T337" s="152"/>
      <c r="U337" s="152"/>
      <c r="V337" s="130">
        <f t="shared" si="38"/>
        <v>3076920</v>
      </c>
      <c r="W337" s="130">
        <v>0</v>
      </c>
      <c r="X337" s="130">
        <f t="shared" si="36"/>
        <v>3076920</v>
      </c>
      <c r="Y337" s="171"/>
      <c r="Z337" s="17">
        <v>41873</v>
      </c>
      <c r="AA337" s="344">
        <v>0.96</v>
      </c>
      <c r="AB337" s="400">
        <f t="shared" si="37"/>
        <v>3076920</v>
      </c>
    </row>
    <row r="338" spans="1:28" s="37" customFormat="1" x14ac:dyDescent="0.25">
      <c r="A338" s="194">
        <v>273</v>
      </c>
      <c r="B338" s="122"/>
      <c r="C338" s="32" t="s">
        <v>345</v>
      </c>
      <c r="D338" s="33"/>
      <c r="E338" s="34"/>
      <c r="F338" s="35"/>
      <c r="G338" s="30"/>
      <c r="H338" s="145">
        <v>3</v>
      </c>
      <c r="I338" s="27"/>
      <c r="J338" s="16">
        <v>1</v>
      </c>
      <c r="K338" s="36"/>
      <c r="L338" s="36">
        <v>1</v>
      </c>
      <c r="M338" s="27">
        <v>25.5</v>
      </c>
      <c r="N338" s="27"/>
      <c r="O338" s="27">
        <v>25.5</v>
      </c>
      <c r="P338" s="156"/>
      <c r="Q338" s="27">
        <v>25.5</v>
      </c>
      <c r="R338" s="128"/>
      <c r="S338" s="128"/>
      <c r="T338" s="152"/>
      <c r="U338" s="152"/>
      <c r="V338" s="130">
        <f t="shared" si="38"/>
        <v>2547450</v>
      </c>
      <c r="W338" s="130">
        <v>0</v>
      </c>
      <c r="X338" s="130">
        <f t="shared" si="36"/>
        <v>2547450</v>
      </c>
      <c r="Y338" s="171"/>
      <c r="Z338" s="17">
        <v>41873</v>
      </c>
      <c r="AA338" s="344">
        <v>0.96</v>
      </c>
      <c r="AB338" s="400">
        <f t="shared" si="37"/>
        <v>2547450</v>
      </c>
    </row>
    <row r="339" spans="1:28" s="37" customFormat="1" x14ac:dyDescent="0.25">
      <c r="A339" s="194">
        <v>274</v>
      </c>
      <c r="B339" s="122"/>
      <c r="C339" s="32" t="s">
        <v>346</v>
      </c>
      <c r="D339" s="33"/>
      <c r="E339" s="34"/>
      <c r="F339" s="35"/>
      <c r="G339" s="30"/>
      <c r="H339" s="145">
        <v>1</v>
      </c>
      <c r="I339" s="27"/>
      <c r="J339" s="16">
        <v>1</v>
      </c>
      <c r="K339" s="36">
        <v>1</v>
      </c>
      <c r="L339" s="36"/>
      <c r="M339" s="27">
        <v>25.9</v>
      </c>
      <c r="N339" s="27">
        <v>25.9</v>
      </c>
      <c r="O339" s="27"/>
      <c r="P339" s="156"/>
      <c r="Q339" s="27">
        <v>25.9</v>
      </c>
      <c r="R339" s="128"/>
      <c r="S339" s="128"/>
      <c r="T339" s="152"/>
      <c r="U339" s="152"/>
      <c r="V339" s="130">
        <f t="shared" si="38"/>
        <v>2587410</v>
      </c>
      <c r="W339" s="130">
        <v>0</v>
      </c>
      <c r="X339" s="130">
        <f t="shared" si="36"/>
        <v>2587410</v>
      </c>
      <c r="Y339" s="171"/>
      <c r="Z339" s="17">
        <v>41873</v>
      </c>
      <c r="AA339" s="344">
        <v>0.96</v>
      </c>
      <c r="AB339" s="400">
        <f t="shared" si="37"/>
        <v>2587410</v>
      </c>
    </row>
    <row r="340" spans="1:28" s="37" customFormat="1" x14ac:dyDescent="0.25">
      <c r="A340" s="194">
        <v>275</v>
      </c>
      <c r="B340" s="122"/>
      <c r="C340" s="32" t="s">
        <v>347</v>
      </c>
      <c r="D340" s="33"/>
      <c r="E340" s="34"/>
      <c r="F340" s="35"/>
      <c r="G340" s="30"/>
      <c r="H340" s="145">
        <v>1</v>
      </c>
      <c r="I340" s="27"/>
      <c r="J340" s="16">
        <v>1</v>
      </c>
      <c r="K340" s="36">
        <v>1</v>
      </c>
      <c r="L340" s="36"/>
      <c r="M340" s="27">
        <v>21</v>
      </c>
      <c r="N340" s="27">
        <v>21</v>
      </c>
      <c r="O340" s="27"/>
      <c r="P340" s="156"/>
      <c r="Q340" s="27">
        <v>21</v>
      </c>
      <c r="R340" s="128"/>
      <c r="S340" s="128"/>
      <c r="T340" s="152"/>
      <c r="U340" s="152"/>
      <c r="V340" s="130">
        <f t="shared" si="38"/>
        <v>2097900</v>
      </c>
      <c r="W340" s="130">
        <v>0</v>
      </c>
      <c r="X340" s="130">
        <f t="shared" si="36"/>
        <v>2097900</v>
      </c>
      <c r="Y340" s="171"/>
      <c r="Z340" s="17">
        <v>41873</v>
      </c>
      <c r="AA340" s="344">
        <v>0.96</v>
      </c>
      <c r="AB340" s="400">
        <f t="shared" si="37"/>
        <v>2097900</v>
      </c>
    </row>
    <row r="341" spans="1:28" s="37" customFormat="1" x14ac:dyDescent="0.25">
      <c r="A341" s="194">
        <v>276</v>
      </c>
      <c r="B341" s="122"/>
      <c r="C341" s="32" t="s">
        <v>348</v>
      </c>
      <c r="D341" s="33"/>
      <c r="E341" s="34"/>
      <c r="F341" s="35"/>
      <c r="G341" s="30"/>
      <c r="H341" s="145">
        <v>3</v>
      </c>
      <c r="I341" s="27"/>
      <c r="J341" s="16">
        <v>1</v>
      </c>
      <c r="K341" s="36">
        <v>1</v>
      </c>
      <c r="L341" s="36"/>
      <c r="M341" s="27">
        <v>30.7</v>
      </c>
      <c r="N341" s="27">
        <v>30.7</v>
      </c>
      <c r="O341" s="27"/>
      <c r="P341" s="156"/>
      <c r="Q341" s="27">
        <v>30.7</v>
      </c>
      <c r="R341" s="128"/>
      <c r="S341" s="128"/>
      <c r="T341" s="152"/>
      <c r="U341" s="152"/>
      <c r="V341" s="130">
        <f t="shared" si="38"/>
        <v>3066930</v>
      </c>
      <c r="W341" s="130">
        <v>0</v>
      </c>
      <c r="X341" s="130">
        <f t="shared" si="36"/>
        <v>3066930</v>
      </c>
      <c r="Y341" s="171"/>
      <c r="Z341" s="17">
        <v>41873</v>
      </c>
      <c r="AA341" s="344">
        <v>0.96</v>
      </c>
      <c r="AB341" s="400">
        <f t="shared" si="37"/>
        <v>3066930</v>
      </c>
    </row>
    <row r="342" spans="1:28" s="37" customFormat="1" x14ac:dyDescent="0.25">
      <c r="A342" s="194">
        <v>277</v>
      </c>
      <c r="B342" s="122"/>
      <c r="C342" s="32" t="s">
        <v>349</v>
      </c>
      <c r="D342" s="33"/>
      <c r="E342" s="34"/>
      <c r="F342" s="35"/>
      <c r="G342" s="30"/>
      <c r="H342" s="145">
        <v>4</v>
      </c>
      <c r="I342" s="27"/>
      <c r="J342" s="16">
        <v>1</v>
      </c>
      <c r="K342" s="36">
        <v>1</v>
      </c>
      <c r="L342" s="36"/>
      <c r="M342" s="27">
        <v>25.3</v>
      </c>
      <c r="N342" s="27">
        <v>25.3</v>
      </c>
      <c r="O342" s="27"/>
      <c r="P342" s="156"/>
      <c r="Q342" s="27">
        <v>25.3</v>
      </c>
      <c r="R342" s="128"/>
      <c r="S342" s="128"/>
      <c r="T342" s="152"/>
      <c r="U342" s="152"/>
      <c r="V342" s="130">
        <f t="shared" si="38"/>
        <v>2527470</v>
      </c>
      <c r="W342" s="130">
        <v>1819001.18</v>
      </c>
      <c r="X342" s="130">
        <f t="shared" si="36"/>
        <v>708468.82000000007</v>
      </c>
      <c r="Y342" s="171"/>
      <c r="Z342" s="17">
        <v>41873</v>
      </c>
      <c r="AA342" s="344">
        <v>0.96</v>
      </c>
      <c r="AB342" s="400">
        <f t="shared" si="37"/>
        <v>2527470</v>
      </c>
    </row>
    <row r="343" spans="1:28" s="37" customFormat="1" x14ac:dyDescent="0.25">
      <c r="A343" s="194">
        <v>278</v>
      </c>
      <c r="B343" s="122"/>
      <c r="C343" s="32" t="s">
        <v>350</v>
      </c>
      <c r="D343" s="33"/>
      <c r="E343" s="34"/>
      <c r="F343" s="35"/>
      <c r="G343" s="30"/>
      <c r="H343" s="145">
        <v>2</v>
      </c>
      <c r="I343" s="27"/>
      <c r="J343" s="16">
        <v>1</v>
      </c>
      <c r="K343" s="36">
        <v>1</v>
      </c>
      <c r="L343" s="36"/>
      <c r="M343" s="27">
        <v>25.5</v>
      </c>
      <c r="N343" s="27">
        <v>25.5</v>
      </c>
      <c r="O343" s="27"/>
      <c r="P343" s="156"/>
      <c r="Q343" s="27">
        <v>25.5</v>
      </c>
      <c r="R343" s="128"/>
      <c r="S343" s="128"/>
      <c r="T343" s="152"/>
      <c r="U343" s="152"/>
      <c r="V343" s="130">
        <f t="shared" si="38"/>
        <v>2547450</v>
      </c>
      <c r="W343" s="130">
        <v>0</v>
      </c>
      <c r="X343" s="130">
        <f t="shared" si="36"/>
        <v>2547450</v>
      </c>
      <c r="Y343" s="171"/>
      <c r="Z343" s="17">
        <v>41873</v>
      </c>
      <c r="AA343" s="344">
        <v>0.96</v>
      </c>
      <c r="AB343" s="400">
        <f t="shared" si="37"/>
        <v>2547450</v>
      </c>
    </row>
    <row r="344" spans="1:28" s="37" customFormat="1" x14ac:dyDescent="0.25">
      <c r="A344" s="194">
        <v>279</v>
      </c>
      <c r="B344" s="122"/>
      <c r="C344" s="32" t="s">
        <v>351</v>
      </c>
      <c r="D344" s="33"/>
      <c r="E344" s="34"/>
      <c r="F344" s="35"/>
      <c r="G344" s="30"/>
      <c r="H344" s="145">
        <v>1</v>
      </c>
      <c r="I344" s="27"/>
      <c r="J344" s="16">
        <v>1</v>
      </c>
      <c r="K344" s="36">
        <v>1</v>
      </c>
      <c r="L344" s="36"/>
      <c r="M344" s="27">
        <v>21.1</v>
      </c>
      <c r="N344" s="27">
        <v>21.1</v>
      </c>
      <c r="O344" s="27"/>
      <c r="P344" s="156"/>
      <c r="Q344" s="27">
        <v>21.1</v>
      </c>
      <c r="R344" s="128"/>
      <c r="S344" s="128"/>
      <c r="T344" s="152"/>
      <c r="U344" s="152"/>
      <c r="V344" s="130">
        <f t="shared" si="38"/>
        <v>2107890</v>
      </c>
      <c r="W344" s="130">
        <v>0</v>
      </c>
      <c r="X344" s="130">
        <f t="shared" si="36"/>
        <v>2107890</v>
      </c>
      <c r="Y344" s="171"/>
      <c r="Z344" s="17">
        <v>41873</v>
      </c>
      <c r="AA344" s="344">
        <v>0.96</v>
      </c>
      <c r="AB344" s="400">
        <f t="shared" si="37"/>
        <v>2107890</v>
      </c>
    </row>
    <row r="345" spans="1:28" s="37" customFormat="1" x14ac:dyDescent="0.25">
      <c r="A345" s="194">
        <v>280</v>
      </c>
      <c r="B345" s="122"/>
      <c r="C345" s="32" t="s">
        <v>352</v>
      </c>
      <c r="D345" s="33"/>
      <c r="E345" s="34"/>
      <c r="F345" s="35"/>
      <c r="G345" s="30"/>
      <c r="H345" s="145">
        <v>1</v>
      </c>
      <c r="I345" s="27"/>
      <c r="J345" s="16">
        <v>1</v>
      </c>
      <c r="K345" s="36">
        <v>1</v>
      </c>
      <c r="L345" s="36"/>
      <c r="M345" s="27">
        <v>25</v>
      </c>
      <c r="N345" s="27">
        <v>25</v>
      </c>
      <c r="O345" s="27"/>
      <c r="P345" s="156"/>
      <c r="Q345" s="27">
        <v>25</v>
      </c>
      <c r="R345" s="128"/>
      <c r="S345" s="128"/>
      <c r="T345" s="152"/>
      <c r="U345" s="152"/>
      <c r="V345" s="130">
        <f t="shared" si="38"/>
        <v>2497500</v>
      </c>
      <c r="W345" s="130"/>
      <c r="X345" s="130">
        <f t="shared" si="36"/>
        <v>2497500</v>
      </c>
      <c r="Y345" s="171"/>
      <c r="Z345" s="17">
        <v>41873</v>
      </c>
      <c r="AA345" s="344">
        <v>0.96</v>
      </c>
      <c r="AB345" s="400">
        <f t="shared" si="37"/>
        <v>2497500</v>
      </c>
    </row>
    <row r="346" spans="1:28" s="37" customFormat="1" x14ac:dyDescent="0.25">
      <c r="A346" s="194">
        <v>281</v>
      </c>
      <c r="B346" s="122"/>
      <c r="C346" s="32" t="s">
        <v>353</v>
      </c>
      <c r="D346" s="33"/>
      <c r="E346" s="34"/>
      <c r="F346" s="35"/>
      <c r="G346" s="30"/>
      <c r="H346" s="145">
        <v>1</v>
      </c>
      <c r="I346" s="27"/>
      <c r="J346" s="16">
        <v>1</v>
      </c>
      <c r="K346" s="36">
        <v>1</v>
      </c>
      <c r="L346" s="36"/>
      <c r="M346" s="27">
        <v>25.4</v>
      </c>
      <c r="N346" s="27">
        <v>25.4</v>
      </c>
      <c r="O346" s="27"/>
      <c r="P346" s="156"/>
      <c r="Q346" s="27">
        <v>25.4</v>
      </c>
      <c r="R346" s="128"/>
      <c r="S346" s="128"/>
      <c r="T346" s="152"/>
      <c r="U346" s="152"/>
      <c r="V346" s="130">
        <f t="shared" si="38"/>
        <v>2537460</v>
      </c>
      <c r="W346" s="130">
        <v>0</v>
      </c>
      <c r="X346" s="130">
        <f t="shared" si="36"/>
        <v>2537460</v>
      </c>
      <c r="Y346" s="171"/>
      <c r="Z346" s="17">
        <v>41873</v>
      </c>
      <c r="AA346" s="344">
        <v>0.96</v>
      </c>
      <c r="AB346" s="400">
        <f t="shared" si="37"/>
        <v>2537460</v>
      </c>
    </row>
    <row r="347" spans="1:28" s="37" customFormat="1" x14ac:dyDescent="0.25">
      <c r="A347" s="194">
        <v>282</v>
      </c>
      <c r="B347" s="122"/>
      <c r="C347" s="32" t="s">
        <v>354</v>
      </c>
      <c r="D347" s="33"/>
      <c r="E347" s="34"/>
      <c r="F347" s="35"/>
      <c r="G347" s="30"/>
      <c r="H347" s="145">
        <v>4</v>
      </c>
      <c r="I347" s="27"/>
      <c r="J347" s="16">
        <v>1</v>
      </c>
      <c r="K347" s="36">
        <v>1</v>
      </c>
      <c r="L347" s="36"/>
      <c r="M347" s="27">
        <v>31.5</v>
      </c>
      <c r="N347" s="27">
        <v>31.5</v>
      </c>
      <c r="O347" s="27"/>
      <c r="P347" s="156"/>
      <c r="Q347" s="27">
        <v>31.5</v>
      </c>
      <c r="R347" s="128"/>
      <c r="S347" s="128"/>
      <c r="T347" s="152"/>
      <c r="U347" s="152"/>
      <c r="V347" s="130">
        <f t="shared" si="38"/>
        <v>3146850</v>
      </c>
      <c r="W347" s="130">
        <v>0</v>
      </c>
      <c r="X347" s="130">
        <f t="shared" si="36"/>
        <v>3146850</v>
      </c>
      <c r="Y347" s="171"/>
      <c r="Z347" s="17">
        <v>41873</v>
      </c>
      <c r="AA347" s="344">
        <v>0.96</v>
      </c>
      <c r="AB347" s="400">
        <f t="shared" si="37"/>
        <v>3146850</v>
      </c>
    </row>
    <row r="348" spans="1:28" s="37" customFormat="1" x14ac:dyDescent="0.25">
      <c r="A348" s="194">
        <v>283</v>
      </c>
      <c r="B348" s="122"/>
      <c r="C348" s="32" t="s">
        <v>355</v>
      </c>
      <c r="D348" s="33"/>
      <c r="E348" s="34"/>
      <c r="F348" s="35"/>
      <c r="G348" s="30"/>
      <c r="H348" s="145">
        <v>4</v>
      </c>
      <c r="I348" s="27"/>
      <c r="J348" s="16">
        <v>1</v>
      </c>
      <c r="K348" s="36">
        <v>1</v>
      </c>
      <c r="L348" s="36"/>
      <c r="M348" s="27">
        <v>21.3</v>
      </c>
      <c r="N348" s="27">
        <v>21.3</v>
      </c>
      <c r="O348" s="27"/>
      <c r="P348" s="156"/>
      <c r="Q348" s="27">
        <v>21.3</v>
      </c>
      <c r="R348" s="128"/>
      <c r="S348" s="128"/>
      <c r="T348" s="152"/>
      <c r="U348" s="152"/>
      <c r="V348" s="130">
        <f t="shared" si="38"/>
        <v>2127870</v>
      </c>
      <c r="W348" s="130">
        <v>0</v>
      </c>
      <c r="X348" s="130">
        <f t="shared" si="36"/>
        <v>2127870</v>
      </c>
      <c r="Y348" s="171"/>
      <c r="Z348" s="17">
        <v>41873</v>
      </c>
      <c r="AA348" s="344">
        <v>0.96</v>
      </c>
      <c r="AB348" s="400">
        <f t="shared" si="37"/>
        <v>2127870</v>
      </c>
    </row>
    <row r="349" spans="1:28" s="37" customFormat="1" x14ac:dyDescent="0.25">
      <c r="A349" s="194">
        <v>284</v>
      </c>
      <c r="B349" s="122"/>
      <c r="C349" s="32" t="s">
        <v>356</v>
      </c>
      <c r="D349" s="33"/>
      <c r="E349" s="34"/>
      <c r="F349" s="35"/>
      <c r="G349" s="30"/>
      <c r="H349" s="145">
        <v>1</v>
      </c>
      <c r="I349" s="27"/>
      <c r="J349" s="16">
        <v>1</v>
      </c>
      <c r="K349" s="36">
        <v>1</v>
      </c>
      <c r="L349" s="36"/>
      <c r="M349" s="27">
        <v>25.1</v>
      </c>
      <c r="N349" s="27">
        <v>25.1</v>
      </c>
      <c r="O349" s="27"/>
      <c r="P349" s="156"/>
      <c r="Q349" s="27">
        <v>25.1</v>
      </c>
      <c r="R349" s="128"/>
      <c r="S349" s="128"/>
      <c r="T349" s="152"/>
      <c r="U349" s="152"/>
      <c r="V349" s="130">
        <f t="shared" si="38"/>
        <v>2507490</v>
      </c>
      <c r="W349" s="130">
        <v>0</v>
      </c>
      <c r="X349" s="130">
        <f t="shared" si="36"/>
        <v>2507490</v>
      </c>
      <c r="Y349" s="171"/>
      <c r="Z349" s="17">
        <v>41873</v>
      </c>
      <c r="AA349" s="344">
        <v>0.96</v>
      </c>
      <c r="AB349" s="400">
        <f t="shared" si="37"/>
        <v>2507490</v>
      </c>
    </row>
    <row r="350" spans="1:28" s="37" customFormat="1" x14ac:dyDescent="0.25">
      <c r="A350" s="194">
        <v>285</v>
      </c>
      <c r="B350" s="122"/>
      <c r="C350" s="32" t="s">
        <v>357</v>
      </c>
      <c r="D350" s="33"/>
      <c r="E350" s="34"/>
      <c r="F350" s="35"/>
      <c r="G350" s="30"/>
      <c r="H350" s="145">
        <v>3</v>
      </c>
      <c r="I350" s="27"/>
      <c r="J350" s="16">
        <v>1</v>
      </c>
      <c r="K350" s="36"/>
      <c r="L350" s="36">
        <v>1</v>
      </c>
      <c r="M350" s="27">
        <v>30.9</v>
      </c>
      <c r="N350" s="27"/>
      <c r="O350" s="27">
        <v>30.9</v>
      </c>
      <c r="P350" s="156"/>
      <c r="Q350" s="27">
        <v>30.9</v>
      </c>
      <c r="R350" s="128"/>
      <c r="S350" s="128"/>
      <c r="T350" s="152"/>
      <c r="U350" s="152"/>
      <c r="V350" s="130">
        <f t="shared" si="38"/>
        <v>3086910</v>
      </c>
      <c r="W350" s="130">
        <v>0</v>
      </c>
      <c r="X350" s="130">
        <f t="shared" si="36"/>
        <v>3086910</v>
      </c>
      <c r="Y350" s="171"/>
      <c r="Z350" s="17">
        <v>41873</v>
      </c>
      <c r="AA350" s="344">
        <v>0.96</v>
      </c>
      <c r="AB350" s="400">
        <f t="shared" si="37"/>
        <v>3086910</v>
      </c>
    </row>
    <row r="351" spans="1:28" s="37" customFormat="1" x14ac:dyDescent="0.25">
      <c r="A351" s="194">
        <v>286</v>
      </c>
      <c r="B351" s="122"/>
      <c r="C351" s="32" t="s">
        <v>358</v>
      </c>
      <c r="D351" s="33"/>
      <c r="E351" s="34"/>
      <c r="F351" s="35"/>
      <c r="G351" s="30"/>
      <c r="H351" s="145">
        <v>2</v>
      </c>
      <c r="I351" s="27"/>
      <c r="J351" s="16">
        <v>1</v>
      </c>
      <c r="K351" s="36"/>
      <c r="L351" s="36">
        <v>1</v>
      </c>
      <c r="M351" s="27">
        <v>31</v>
      </c>
      <c r="N351" s="27"/>
      <c r="O351" s="27">
        <v>31</v>
      </c>
      <c r="P351" s="156"/>
      <c r="Q351" s="27">
        <v>31</v>
      </c>
      <c r="R351" s="128"/>
      <c r="S351" s="128"/>
      <c r="T351" s="152"/>
      <c r="U351" s="152"/>
      <c r="V351" s="130">
        <f t="shared" si="38"/>
        <v>3096900</v>
      </c>
      <c r="W351" s="130">
        <v>0</v>
      </c>
      <c r="X351" s="130">
        <f t="shared" si="36"/>
        <v>3096900</v>
      </c>
      <c r="Y351" s="171"/>
      <c r="Z351" s="17">
        <v>41873</v>
      </c>
      <c r="AA351" s="344">
        <v>0.96</v>
      </c>
      <c r="AB351" s="400">
        <f t="shared" si="37"/>
        <v>3096900</v>
      </c>
    </row>
    <row r="352" spans="1:28" s="37" customFormat="1" x14ac:dyDescent="0.25">
      <c r="A352" s="194">
        <v>287</v>
      </c>
      <c r="B352" s="122"/>
      <c r="C352" s="32" t="s">
        <v>359</v>
      </c>
      <c r="D352" s="33"/>
      <c r="E352" s="34"/>
      <c r="F352" s="35"/>
      <c r="G352" s="30"/>
      <c r="H352" s="145">
        <v>1</v>
      </c>
      <c r="I352" s="27"/>
      <c r="J352" s="16">
        <v>1</v>
      </c>
      <c r="K352" s="36">
        <v>1</v>
      </c>
      <c r="L352" s="36"/>
      <c r="M352" s="27">
        <v>34.200000000000003</v>
      </c>
      <c r="N352" s="27">
        <v>34.200000000000003</v>
      </c>
      <c r="O352" s="27"/>
      <c r="P352" s="156"/>
      <c r="Q352" s="27">
        <v>34.200000000000003</v>
      </c>
      <c r="R352" s="128"/>
      <c r="S352" s="128"/>
      <c r="T352" s="152"/>
      <c r="U352" s="152"/>
      <c r="V352" s="130">
        <f t="shared" si="38"/>
        <v>3416580.0000000005</v>
      </c>
      <c r="W352" s="130">
        <v>0</v>
      </c>
      <c r="X352" s="130">
        <f t="shared" si="36"/>
        <v>3416580.0000000005</v>
      </c>
      <c r="Y352" s="171"/>
      <c r="Z352" s="17">
        <v>41873</v>
      </c>
      <c r="AA352" s="344">
        <v>0.96</v>
      </c>
      <c r="AB352" s="400">
        <f t="shared" si="37"/>
        <v>3416580.0000000005</v>
      </c>
    </row>
    <row r="353" spans="1:51" s="37" customFormat="1" x14ac:dyDescent="0.25">
      <c r="A353" s="194">
        <v>288</v>
      </c>
      <c r="B353" s="122"/>
      <c r="C353" s="32" t="s">
        <v>360</v>
      </c>
      <c r="D353" s="33"/>
      <c r="E353" s="34"/>
      <c r="F353" s="35"/>
      <c r="G353" s="30"/>
      <c r="H353" s="145">
        <v>1</v>
      </c>
      <c r="I353" s="27"/>
      <c r="J353" s="16">
        <v>1</v>
      </c>
      <c r="K353" s="36"/>
      <c r="L353" s="36">
        <v>1</v>
      </c>
      <c r="M353" s="27">
        <v>25.5</v>
      </c>
      <c r="N353" s="27"/>
      <c r="O353" s="27">
        <v>25.5</v>
      </c>
      <c r="P353" s="156"/>
      <c r="Q353" s="27">
        <v>25.5</v>
      </c>
      <c r="R353" s="128"/>
      <c r="S353" s="128"/>
      <c r="T353" s="152"/>
      <c r="U353" s="152"/>
      <c r="V353" s="130">
        <f t="shared" si="38"/>
        <v>2547450</v>
      </c>
      <c r="W353" s="130">
        <v>0</v>
      </c>
      <c r="X353" s="130">
        <f t="shared" si="36"/>
        <v>2547450</v>
      </c>
      <c r="Y353" s="171"/>
      <c r="Z353" s="17">
        <v>41873</v>
      </c>
      <c r="AA353" s="344">
        <v>0.96</v>
      </c>
      <c r="AB353" s="400">
        <f t="shared" si="37"/>
        <v>2547450</v>
      </c>
    </row>
    <row r="354" spans="1:51" s="37" customFormat="1" x14ac:dyDescent="0.25">
      <c r="A354" s="194">
        <v>289</v>
      </c>
      <c r="B354" s="122"/>
      <c r="C354" s="32" t="s">
        <v>361</v>
      </c>
      <c r="D354" s="33"/>
      <c r="E354" s="34"/>
      <c r="F354" s="35"/>
      <c r="G354" s="30"/>
      <c r="H354" s="145">
        <v>2</v>
      </c>
      <c r="I354" s="27"/>
      <c r="J354" s="16">
        <v>1</v>
      </c>
      <c r="K354" s="36"/>
      <c r="L354" s="36">
        <v>1</v>
      </c>
      <c r="M354" s="27">
        <v>30.2</v>
      </c>
      <c r="N354" s="27"/>
      <c r="O354" s="27">
        <v>30.2</v>
      </c>
      <c r="P354" s="156"/>
      <c r="Q354" s="27">
        <v>30.2</v>
      </c>
      <c r="R354" s="128"/>
      <c r="S354" s="128"/>
      <c r="T354" s="152"/>
      <c r="U354" s="152"/>
      <c r="V354" s="130">
        <f t="shared" si="38"/>
        <v>3016980</v>
      </c>
      <c r="W354" s="130">
        <v>0</v>
      </c>
      <c r="X354" s="130">
        <f t="shared" si="36"/>
        <v>3016980</v>
      </c>
      <c r="Y354" s="171"/>
      <c r="Z354" s="17">
        <v>41873</v>
      </c>
      <c r="AA354" s="344">
        <v>0.96</v>
      </c>
      <c r="AB354" s="400">
        <f t="shared" si="37"/>
        <v>3016980</v>
      </c>
    </row>
    <row r="355" spans="1:51" s="37" customFormat="1" x14ac:dyDescent="0.25">
      <c r="A355" s="194">
        <v>290</v>
      </c>
      <c r="B355" s="122"/>
      <c r="C355" s="32" t="s">
        <v>362</v>
      </c>
      <c r="D355" s="33"/>
      <c r="E355" s="34"/>
      <c r="F355" s="35"/>
      <c r="G355" s="30"/>
      <c r="H355" s="145">
        <v>3</v>
      </c>
      <c r="I355" s="27"/>
      <c r="J355" s="16">
        <v>1</v>
      </c>
      <c r="K355" s="36">
        <v>1</v>
      </c>
      <c r="L355" s="36"/>
      <c r="M355" s="27">
        <v>30.4</v>
      </c>
      <c r="N355" s="27">
        <v>30.4</v>
      </c>
      <c r="O355" s="27"/>
      <c r="P355" s="156"/>
      <c r="Q355" s="27">
        <v>30.4</v>
      </c>
      <c r="R355" s="128"/>
      <c r="S355" s="128"/>
      <c r="T355" s="152"/>
      <c r="U355" s="152"/>
      <c r="V355" s="401">
        <v>2857140</v>
      </c>
      <c r="W355" s="130">
        <v>0</v>
      </c>
      <c r="X355" s="130">
        <f t="shared" si="36"/>
        <v>2857140</v>
      </c>
      <c r="Y355" s="171"/>
      <c r="Z355" s="17">
        <v>41873</v>
      </c>
      <c r="AA355" s="344">
        <v>0.96</v>
      </c>
      <c r="AB355" s="400">
        <f t="shared" si="37"/>
        <v>2857140</v>
      </c>
    </row>
    <row r="356" spans="1:51" s="37" customFormat="1" x14ac:dyDescent="0.25">
      <c r="A356" s="194">
        <v>291</v>
      </c>
      <c r="B356" s="122"/>
      <c r="C356" s="32" t="s">
        <v>363</v>
      </c>
      <c r="D356" s="33"/>
      <c r="E356" s="34"/>
      <c r="F356" s="35"/>
      <c r="G356" s="30"/>
      <c r="H356" s="145">
        <v>1</v>
      </c>
      <c r="I356" s="27"/>
      <c r="J356" s="16">
        <v>1</v>
      </c>
      <c r="K356" s="36">
        <v>1</v>
      </c>
      <c r="L356" s="36"/>
      <c r="M356" s="27">
        <v>33.4</v>
      </c>
      <c r="N356" s="27">
        <v>33.4</v>
      </c>
      <c r="O356" s="27"/>
      <c r="P356" s="156"/>
      <c r="Q356" s="27">
        <v>33.4</v>
      </c>
      <c r="R356" s="128"/>
      <c r="S356" s="128"/>
      <c r="T356" s="152"/>
      <c r="U356" s="152"/>
      <c r="V356" s="401">
        <f t="shared" si="38"/>
        <v>3336660</v>
      </c>
      <c r="W356" s="130">
        <v>0</v>
      </c>
      <c r="X356" s="130">
        <f t="shared" si="36"/>
        <v>3336660</v>
      </c>
      <c r="Y356" s="171"/>
      <c r="Z356" s="17">
        <v>41873</v>
      </c>
      <c r="AA356" s="344">
        <v>0.96</v>
      </c>
      <c r="AB356" s="400">
        <f t="shared" si="37"/>
        <v>3336660</v>
      </c>
    </row>
    <row r="357" spans="1:51" s="37" customFormat="1" x14ac:dyDescent="0.25">
      <c r="A357" s="194">
        <v>292</v>
      </c>
      <c r="B357" s="122"/>
      <c r="C357" s="32" t="s">
        <v>364</v>
      </c>
      <c r="D357" s="33"/>
      <c r="E357" s="34"/>
      <c r="F357" s="35"/>
      <c r="G357" s="30"/>
      <c r="H357" s="145">
        <v>4</v>
      </c>
      <c r="I357" s="27"/>
      <c r="J357" s="16">
        <v>1</v>
      </c>
      <c r="K357" s="36">
        <v>1</v>
      </c>
      <c r="L357" s="36"/>
      <c r="M357" s="27">
        <v>25.5</v>
      </c>
      <c r="N357" s="27">
        <v>25.5</v>
      </c>
      <c r="O357" s="27"/>
      <c r="P357" s="156"/>
      <c r="Q357" s="27">
        <v>25.5</v>
      </c>
      <c r="R357" s="128"/>
      <c r="S357" s="128"/>
      <c r="T357" s="152"/>
      <c r="U357" s="152"/>
      <c r="V357" s="130">
        <f t="shared" si="38"/>
        <v>2547450</v>
      </c>
      <c r="W357" s="130">
        <v>0</v>
      </c>
      <c r="X357" s="130">
        <f t="shared" si="36"/>
        <v>2547450</v>
      </c>
      <c r="Y357" s="171"/>
      <c r="Z357" s="17">
        <v>41873</v>
      </c>
      <c r="AA357" s="344">
        <v>0.96</v>
      </c>
      <c r="AB357" s="400">
        <f t="shared" si="37"/>
        <v>2547450</v>
      </c>
    </row>
    <row r="358" spans="1:51" s="37" customFormat="1" x14ac:dyDescent="0.25">
      <c r="A358" s="194">
        <v>293</v>
      </c>
      <c r="B358" s="122"/>
      <c r="C358" s="32" t="s">
        <v>365</v>
      </c>
      <c r="D358" s="33"/>
      <c r="E358" s="34"/>
      <c r="F358" s="35"/>
      <c r="G358" s="30"/>
      <c r="H358" s="145">
        <v>2</v>
      </c>
      <c r="I358" s="27"/>
      <c r="J358" s="16">
        <v>1</v>
      </c>
      <c r="K358" s="36">
        <v>1</v>
      </c>
      <c r="L358" s="36"/>
      <c r="M358" s="27">
        <v>35.9</v>
      </c>
      <c r="N358" s="27">
        <v>35.9</v>
      </c>
      <c r="O358" s="27"/>
      <c r="P358" s="156"/>
      <c r="Q358" s="27">
        <v>35.9</v>
      </c>
      <c r="R358" s="128"/>
      <c r="S358" s="128"/>
      <c r="T358" s="152"/>
      <c r="U358" s="152"/>
      <c r="V358" s="130">
        <f t="shared" si="38"/>
        <v>3586410</v>
      </c>
      <c r="W358" s="130">
        <v>0</v>
      </c>
      <c r="X358" s="130">
        <f t="shared" si="36"/>
        <v>3586410</v>
      </c>
      <c r="Y358" s="171"/>
      <c r="Z358" s="17">
        <v>41873</v>
      </c>
      <c r="AA358" s="344">
        <v>0.96</v>
      </c>
      <c r="AB358" s="400">
        <f t="shared" si="37"/>
        <v>3586410</v>
      </c>
    </row>
    <row r="359" spans="1:51" s="37" customFormat="1" x14ac:dyDescent="0.25">
      <c r="A359" s="194">
        <v>294</v>
      </c>
      <c r="B359" s="122"/>
      <c r="C359" s="32" t="s">
        <v>366</v>
      </c>
      <c r="D359" s="33"/>
      <c r="E359" s="34"/>
      <c r="F359" s="35"/>
      <c r="G359" s="30"/>
      <c r="H359" s="145">
        <v>2</v>
      </c>
      <c r="I359" s="27"/>
      <c r="J359" s="16">
        <v>1</v>
      </c>
      <c r="K359" s="36">
        <v>1</v>
      </c>
      <c r="L359" s="36"/>
      <c r="M359" s="27">
        <v>30.7</v>
      </c>
      <c r="N359" s="27">
        <v>30.7</v>
      </c>
      <c r="O359" s="27"/>
      <c r="P359" s="156"/>
      <c r="Q359" s="27">
        <v>30.7</v>
      </c>
      <c r="R359" s="128"/>
      <c r="S359" s="128"/>
      <c r="T359" s="152"/>
      <c r="U359" s="152"/>
      <c r="V359" s="130">
        <f t="shared" si="38"/>
        <v>3066930</v>
      </c>
      <c r="W359" s="130">
        <v>0</v>
      </c>
      <c r="X359" s="130">
        <f t="shared" si="36"/>
        <v>3066930</v>
      </c>
      <c r="Y359" s="171"/>
      <c r="Z359" s="17">
        <v>41873</v>
      </c>
      <c r="AA359" s="344">
        <v>0.96</v>
      </c>
      <c r="AB359" s="400">
        <f t="shared" si="37"/>
        <v>3066930</v>
      </c>
    </row>
    <row r="360" spans="1:51" s="37" customFormat="1" x14ac:dyDescent="0.25">
      <c r="A360" s="194">
        <v>295</v>
      </c>
      <c r="B360" s="122"/>
      <c r="C360" s="32" t="s">
        <v>404</v>
      </c>
      <c r="D360" s="33"/>
      <c r="E360" s="34"/>
      <c r="F360" s="35"/>
      <c r="G360" s="30"/>
      <c r="H360" s="145">
        <v>1</v>
      </c>
      <c r="I360" s="27"/>
      <c r="J360" s="16">
        <v>1</v>
      </c>
      <c r="K360" s="36">
        <v>1</v>
      </c>
      <c r="L360" s="36"/>
      <c r="M360" s="27">
        <v>28.6</v>
      </c>
      <c r="N360" s="27">
        <v>28.6</v>
      </c>
      <c r="O360" s="27"/>
      <c r="P360" s="156"/>
      <c r="Q360" s="27">
        <v>28.6</v>
      </c>
      <c r="R360" s="128"/>
      <c r="S360" s="128">
        <v>374298</v>
      </c>
      <c r="T360" s="152"/>
      <c r="U360" s="152"/>
      <c r="V360" s="130">
        <f>S360</f>
        <v>374298</v>
      </c>
      <c r="W360" s="130"/>
      <c r="X360" s="130">
        <f t="shared" si="36"/>
        <v>374298</v>
      </c>
      <c r="Y360" s="171"/>
      <c r="Z360" s="17">
        <v>41873</v>
      </c>
      <c r="AA360" s="344">
        <v>0.96</v>
      </c>
      <c r="AB360" s="400">
        <f t="shared" si="37"/>
        <v>374298</v>
      </c>
    </row>
    <row r="361" spans="1:51" s="37" customFormat="1" x14ac:dyDescent="0.25">
      <c r="A361" s="194">
        <v>296</v>
      </c>
      <c r="B361" s="122"/>
      <c r="C361" s="32" t="s">
        <v>367</v>
      </c>
      <c r="D361" s="33"/>
      <c r="E361" s="34"/>
      <c r="F361" s="35"/>
      <c r="G361" s="30"/>
      <c r="H361" s="145">
        <v>1</v>
      </c>
      <c r="I361" s="27"/>
      <c r="J361" s="16">
        <v>1</v>
      </c>
      <c r="K361" s="36">
        <v>1</v>
      </c>
      <c r="L361" s="36"/>
      <c r="M361" s="27">
        <v>35.799999999999997</v>
      </c>
      <c r="N361" s="27">
        <v>35.799999999999997</v>
      </c>
      <c r="O361" s="27"/>
      <c r="P361" s="156"/>
      <c r="Q361" s="27">
        <v>35.799999999999997</v>
      </c>
      <c r="R361" s="128"/>
      <c r="S361" s="128"/>
      <c r="T361" s="152"/>
      <c r="U361" s="152"/>
      <c r="V361" s="130">
        <f t="shared" si="38"/>
        <v>3576419.9999999995</v>
      </c>
      <c r="W361" s="130">
        <v>0</v>
      </c>
      <c r="X361" s="130">
        <f t="shared" si="36"/>
        <v>3576419.9999999995</v>
      </c>
      <c r="Y361" s="171"/>
      <c r="Z361" s="17">
        <v>41873</v>
      </c>
      <c r="AA361" s="344">
        <v>0.96</v>
      </c>
      <c r="AB361" s="400">
        <f t="shared" si="37"/>
        <v>3576419.9999999995</v>
      </c>
    </row>
    <row r="362" spans="1:51" s="37" customFormat="1" x14ac:dyDescent="0.25">
      <c r="A362" s="194">
        <v>297</v>
      </c>
      <c r="B362" s="122"/>
      <c r="C362" s="32" t="s">
        <v>368</v>
      </c>
      <c r="D362" s="33"/>
      <c r="E362" s="34"/>
      <c r="F362" s="35"/>
      <c r="G362" s="30"/>
      <c r="H362" s="145">
        <v>4</v>
      </c>
      <c r="I362" s="27"/>
      <c r="J362" s="16">
        <v>1</v>
      </c>
      <c r="K362" s="36"/>
      <c r="L362" s="36">
        <v>1</v>
      </c>
      <c r="M362" s="27">
        <v>30.7</v>
      </c>
      <c r="N362" s="27"/>
      <c r="O362" s="27">
        <v>30.7</v>
      </c>
      <c r="P362" s="156"/>
      <c r="Q362" s="27">
        <v>30.7</v>
      </c>
      <c r="R362" s="128"/>
      <c r="S362" s="128"/>
      <c r="T362" s="152"/>
      <c r="U362" s="152"/>
      <c r="V362" s="130">
        <f t="shared" si="38"/>
        <v>3066930</v>
      </c>
      <c r="W362" s="130">
        <v>0</v>
      </c>
      <c r="X362" s="130">
        <f t="shared" ref="X362:X373" si="39">V362-W362</f>
        <v>3066930</v>
      </c>
      <c r="Y362" s="171"/>
      <c r="Z362" s="17">
        <v>41873</v>
      </c>
      <c r="AA362" s="344">
        <v>0.96</v>
      </c>
      <c r="AB362" s="400">
        <f t="shared" si="37"/>
        <v>3066930</v>
      </c>
    </row>
    <row r="363" spans="1:51" s="37" customFormat="1" x14ac:dyDescent="0.25">
      <c r="A363" s="194">
        <v>298</v>
      </c>
      <c r="B363" s="122"/>
      <c r="C363" s="32" t="s">
        <v>369</v>
      </c>
      <c r="D363" s="33"/>
      <c r="E363" s="34"/>
      <c r="F363" s="35"/>
      <c r="G363" s="30"/>
      <c r="H363" s="145">
        <v>5</v>
      </c>
      <c r="I363" s="27"/>
      <c r="J363" s="16">
        <v>1</v>
      </c>
      <c r="K363" s="36">
        <v>1</v>
      </c>
      <c r="L363" s="36"/>
      <c r="M363" s="27">
        <v>28.5</v>
      </c>
      <c r="N363" s="27">
        <v>28.5</v>
      </c>
      <c r="O363" s="27"/>
      <c r="P363" s="156"/>
      <c r="Q363" s="27">
        <v>28.5</v>
      </c>
      <c r="R363" s="128"/>
      <c r="S363" s="128"/>
      <c r="T363" s="152"/>
      <c r="U363" s="152"/>
      <c r="V363" s="130">
        <f t="shared" si="38"/>
        <v>2847150</v>
      </c>
      <c r="W363" s="130">
        <v>854145</v>
      </c>
      <c r="X363" s="130">
        <f t="shared" si="39"/>
        <v>1993005</v>
      </c>
      <c r="Y363" s="171"/>
      <c r="Z363" s="17">
        <v>41873</v>
      </c>
      <c r="AA363" s="344">
        <v>0.96</v>
      </c>
      <c r="AB363" s="400">
        <f t="shared" si="37"/>
        <v>2847150</v>
      </c>
    </row>
    <row r="364" spans="1:51" s="380" customFormat="1" ht="36.75" customHeight="1" x14ac:dyDescent="0.25">
      <c r="A364" s="385"/>
      <c r="B364" s="372">
        <v>25</v>
      </c>
      <c r="C364" s="373" t="s">
        <v>39</v>
      </c>
      <c r="D364" s="374" t="s">
        <v>389</v>
      </c>
      <c r="E364" s="375">
        <v>42734</v>
      </c>
      <c r="F364" s="299">
        <v>46022</v>
      </c>
      <c r="G364" s="376">
        <v>44561</v>
      </c>
      <c r="H364" s="301">
        <f>H365</f>
        <v>3</v>
      </c>
      <c r="I364" s="305">
        <f>I365</f>
        <v>30.35</v>
      </c>
      <c r="J364" s="377">
        <f>J365</f>
        <v>1</v>
      </c>
      <c r="K364" s="303">
        <f>K365</f>
        <v>1</v>
      </c>
      <c r="L364" s="303"/>
      <c r="M364" s="305">
        <f>M365</f>
        <v>30.35</v>
      </c>
      <c r="N364" s="305">
        <f>N365</f>
        <v>30.35</v>
      </c>
      <c r="O364" s="305"/>
      <c r="P364" s="378"/>
      <c r="Q364" s="305">
        <f>Q365</f>
        <v>30.35</v>
      </c>
      <c r="R364" s="306"/>
      <c r="S364" s="306">
        <f>S365</f>
        <v>172968</v>
      </c>
      <c r="T364" s="379"/>
      <c r="U364" s="311"/>
      <c r="V364" s="214">
        <f>V365</f>
        <v>172968</v>
      </c>
      <c r="W364" s="214"/>
      <c r="X364" s="312">
        <f>X365</f>
        <v>172968</v>
      </c>
      <c r="Y364" s="232"/>
      <c r="Z364" s="256">
        <v>41873</v>
      </c>
      <c r="AA364" s="347">
        <v>0.96</v>
      </c>
      <c r="AB364" s="400">
        <f t="shared" si="37"/>
        <v>172968</v>
      </c>
    </row>
    <row r="365" spans="1:51" s="3" customFormat="1" ht="42.75" customHeight="1" x14ac:dyDescent="0.25">
      <c r="A365" s="194">
        <v>299</v>
      </c>
      <c r="B365" s="160"/>
      <c r="C365" s="53" t="s">
        <v>98</v>
      </c>
      <c r="D365" s="110"/>
      <c r="E365" s="111"/>
      <c r="F365" s="56"/>
      <c r="G365" s="29"/>
      <c r="H365" s="161">
        <v>3</v>
      </c>
      <c r="I365" s="107">
        <v>30.35</v>
      </c>
      <c r="J365" s="108">
        <v>1</v>
      </c>
      <c r="K365" s="108">
        <v>1</v>
      </c>
      <c r="L365" s="108"/>
      <c r="M365" s="107">
        <v>30.35</v>
      </c>
      <c r="N365" s="162">
        <v>30.35</v>
      </c>
      <c r="O365" s="162"/>
      <c r="P365" s="195"/>
      <c r="Q365" s="163">
        <v>30.35</v>
      </c>
      <c r="R365" s="162"/>
      <c r="S365" s="163">
        <v>172968</v>
      </c>
      <c r="T365" s="26"/>
      <c r="U365" s="165"/>
      <c r="V365" s="130">
        <f>S365</f>
        <v>172968</v>
      </c>
      <c r="W365" s="130"/>
      <c r="X365" s="109">
        <f>S365</f>
        <v>172968</v>
      </c>
      <c r="Y365" s="130"/>
      <c r="Z365" s="17">
        <v>41873</v>
      </c>
      <c r="AA365" s="344">
        <v>0.96</v>
      </c>
      <c r="AB365" s="400">
        <f t="shared" si="37"/>
        <v>172968</v>
      </c>
      <c r="AC365" s="37"/>
      <c r="AD365" s="37"/>
      <c r="AE365" s="37"/>
      <c r="AF365" s="37"/>
      <c r="AG365" s="37"/>
      <c r="AH365" s="37"/>
      <c r="AI365" s="37"/>
      <c r="AJ365" s="37"/>
      <c r="AK365" s="37"/>
      <c r="AL365" s="37"/>
      <c r="AM365" s="37"/>
      <c r="AN365" s="37"/>
      <c r="AO365" s="37"/>
      <c r="AP365" s="37"/>
      <c r="AQ365" s="37"/>
      <c r="AR365" s="37"/>
      <c r="AS365" s="37"/>
      <c r="AT365" s="37"/>
      <c r="AU365" s="37"/>
      <c r="AV365" s="37"/>
      <c r="AW365" s="37"/>
      <c r="AX365" s="37"/>
      <c r="AY365" s="37"/>
    </row>
    <row r="366" spans="1:51" s="255" customFormat="1" ht="37.5" customHeight="1" x14ac:dyDescent="0.25">
      <c r="A366" s="225"/>
      <c r="B366" s="317">
        <v>26</v>
      </c>
      <c r="C366" s="381" t="s">
        <v>378</v>
      </c>
      <c r="D366" s="224"/>
      <c r="E366" s="361">
        <v>42734</v>
      </c>
      <c r="F366" s="361">
        <v>46022</v>
      </c>
      <c r="G366" s="361">
        <v>45627</v>
      </c>
      <c r="H366" s="317">
        <f>H368+H367+H369+H370+H371+H372+H373</f>
        <v>19</v>
      </c>
      <c r="I366" s="224">
        <f>M366</f>
        <v>294.60000000000002</v>
      </c>
      <c r="J366" s="317">
        <f>J367+J368+J369+J370+J371+J372+J373</f>
        <v>7</v>
      </c>
      <c r="K366" s="317">
        <f>K367+K369+K370+K371+K372+K373</f>
        <v>6</v>
      </c>
      <c r="L366" s="317">
        <f>L368</f>
        <v>1</v>
      </c>
      <c r="M366" s="224">
        <f>M367+M368+M369+M370+M371+M372+M373</f>
        <v>294.60000000000002</v>
      </c>
      <c r="N366" s="224">
        <f>N367+N369+N370+N371+N372+N373</f>
        <v>252.4</v>
      </c>
      <c r="O366" s="224">
        <f>O368</f>
        <v>42.2</v>
      </c>
      <c r="P366" s="224"/>
      <c r="Q366" s="224">
        <f>Q367+Q368+Q369+Q370+Q371+Q372+Q373</f>
        <v>294.60000000000002</v>
      </c>
      <c r="R366" s="224"/>
      <c r="S366" s="224"/>
      <c r="T366" s="224"/>
      <c r="U366" s="224"/>
      <c r="V366" s="214">
        <f t="shared" si="38"/>
        <v>29430540.000000004</v>
      </c>
      <c r="W366" s="214">
        <f>SUM(W367:W373)</f>
        <v>18667010.979999997</v>
      </c>
      <c r="X366" s="390">
        <f>SUM(X367:X373)</f>
        <v>10763529.019999998</v>
      </c>
      <c r="Y366" s="224"/>
      <c r="Z366" s="256">
        <v>41873</v>
      </c>
      <c r="AA366" s="347">
        <v>0.96</v>
      </c>
      <c r="AB366" s="400">
        <f t="shared" si="37"/>
        <v>29430539.999999993</v>
      </c>
      <c r="AC366" s="256"/>
      <c r="AD366" s="256"/>
      <c r="AE366" s="256"/>
      <c r="AF366" s="256"/>
      <c r="AG366" s="256"/>
      <c r="AH366" s="256"/>
      <c r="AI366" s="256"/>
      <c r="AJ366" s="256"/>
      <c r="AK366" s="256"/>
      <c r="AL366" s="256"/>
      <c r="AM366" s="256"/>
      <c r="AN366" s="256"/>
      <c r="AO366" s="256"/>
      <c r="AP366" s="256"/>
      <c r="AQ366" s="256"/>
      <c r="AR366" s="256"/>
      <c r="AS366" s="256"/>
      <c r="AT366" s="256"/>
      <c r="AU366" s="256"/>
      <c r="AV366" s="256"/>
      <c r="AW366" s="256"/>
      <c r="AX366" s="256"/>
      <c r="AY366" s="382"/>
    </row>
    <row r="367" spans="1:51" s="6" customFormat="1" ht="22.5" customHeight="1" x14ac:dyDescent="0.25">
      <c r="A367" s="16">
        <v>300</v>
      </c>
      <c r="B367" s="196"/>
      <c r="C367" s="196" t="s">
        <v>380</v>
      </c>
      <c r="D367" s="122"/>
      <c r="E367" s="122"/>
      <c r="F367" s="122"/>
      <c r="G367" s="122"/>
      <c r="H367" s="122">
        <v>1</v>
      </c>
      <c r="I367" s="19"/>
      <c r="J367" s="122">
        <v>1</v>
      </c>
      <c r="K367" s="122">
        <v>1</v>
      </c>
      <c r="L367" s="122"/>
      <c r="M367" s="19">
        <v>40.299999999999997</v>
      </c>
      <c r="N367" s="19">
        <v>40.299999999999997</v>
      </c>
      <c r="O367" s="19"/>
      <c r="P367" s="19"/>
      <c r="Q367" s="19">
        <v>40.299999999999997</v>
      </c>
      <c r="R367" s="19"/>
      <c r="S367" s="19"/>
      <c r="T367" s="19"/>
      <c r="U367" s="19"/>
      <c r="V367" s="130">
        <f t="shared" si="38"/>
        <v>4025969.9999999995</v>
      </c>
      <c r="W367" s="130">
        <v>485994.79</v>
      </c>
      <c r="X367" s="391">
        <f t="shared" si="39"/>
        <v>3539975.2099999995</v>
      </c>
      <c r="Y367" s="19"/>
      <c r="Z367" s="17">
        <v>41873</v>
      </c>
      <c r="AA367" s="344">
        <v>0.96</v>
      </c>
      <c r="AB367" s="400">
        <f t="shared" si="37"/>
        <v>4025969.9999999995</v>
      </c>
      <c r="AC367" s="17"/>
      <c r="AD367" s="17"/>
      <c r="AE367" s="17"/>
      <c r="AF367" s="17"/>
      <c r="AG367" s="17"/>
      <c r="AH367" s="17"/>
      <c r="AI367" s="17"/>
      <c r="AJ367" s="17"/>
      <c r="AK367" s="17"/>
      <c r="AL367" s="17"/>
      <c r="AM367" s="17"/>
      <c r="AN367" s="17"/>
      <c r="AO367" s="17"/>
      <c r="AP367" s="17"/>
      <c r="AQ367" s="17"/>
      <c r="AR367" s="17"/>
      <c r="AS367" s="17"/>
      <c r="AT367" s="17"/>
      <c r="AU367" s="17"/>
      <c r="AV367" s="17"/>
      <c r="AW367" s="17"/>
      <c r="AX367" s="17"/>
      <c r="AY367" s="335"/>
    </row>
    <row r="368" spans="1:51" s="6" customFormat="1" ht="24" customHeight="1" x14ac:dyDescent="0.25">
      <c r="A368" s="16">
        <v>301</v>
      </c>
      <c r="B368" s="207"/>
      <c r="C368" s="196" t="s">
        <v>381</v>
      </c>
      <c r="D368" s="122"/>
      <c r="E368" s="122"/>
      <c r="F368" s="122"/>
      <c r="G368" s="122"/>
      <c r="H368" s="122">
        <v>2</v>
      </c>
      <c r="I368" s="19"/>
      <c r="J368" s="122">
        <v>1</v>
      </c>
      <c r="K368" s="122"/>
      <c r="L368" s="122">
        <v>1</v>
      </c>
      <c r="M368" s="19">
        <v>42.2</v>
      </c>
      <c r="N368" s="19"/>
      <c r="O368" s="19">
        <v>42.2</v>
      </c>
      <c r="P368" s="19"/>
      <c r="Q368" s="19">
        <v>42.2</v>
      </c>
      <c r="R368" s="19"/>
      <c r="S368" s="19"/>
      <c r="T368" s="19"/>
      <c r="U368" s="19"/>
      <c r="V368" s="130">
        <f t="shared" si="38"/>
        <v>4215780</v>
      </c>
      <c r="W368" s="130">
        <v>2990423.69</v>
      </c>
      <c r="X368" s="391">
        <f t="shared" si="39"/>
        <v>1225356.31</v>
      </c>
      <c r="Y368" s="19"/>
      <c r="Z368" s="17">
        <v>41873</v>
      </c>
      <c r="AA368" s="344">
        <v>0.96</v>
      </c>
      <c r="AB368" s="400">
        <f t="shared" si="37"/>
        <v>4215780</v>
      </c>
      <c r="AC368" s="17"/>
      <c r="AD368" s="17"/>
      <c r="AE368" s="17"/>
      <c r="AF368" s="17"/>
      <c r="AG368" s="17"/>
      <c r="AH368" s="17"/>
      <c r="AI368" s="17"/>
      <c r="AJ368" s="17"/>
      <c r="AK368" s="17"/>
      <c r="AL368" s="17"/>
      <c r="AM368" s="17"/>
      <c r="AN368" s="17"/>
      <c r="AO368" s="17"/>
      <c r="AP368" s="17"/>
      <c r="AQ368" s="17"/>
      <c r="AR368" s="17"/>
      <c r="AS368" s="17"/>
      <c r="AT368" s="17"/>
      <c r="AU368" s="17"/>
      <c r="AV368" s="17"/>
      <c r="AW368" s="17"/>
      <c r="AX368" s="17"/>
      <c r="AY368" s="335"/>
    </row>
    <row r="369" spans="1:51" s="6" customFormat="1" ht="28.5" customHeight="1" x14ac:dyDescent="0.25">
      <c r="A369" s="16">
        <v>302</v>
      </c>
      <c r="B369" s="207"/>
      <c r="C369" s="196" t="s">
        <v>382</v>
      </c>
      <c r="D369" s="122"/>
      <c r="E369" s="122"/>
      <c r="F369" s="122"/>
      <c r="G369" s="122"/>
      <c r="H369" s="122">
        <v>5</v>
      </c>
      <c r="I369" s="19"/>
      <c r="J369" s="122">
        <v>1</v>
      </c>
      <c r="K369" s="122">
        <v>1</v>
      </c>
      <c r="L369" s="122"/>
      <c r="M369" s="19">
        <v>40.299999999999997</v>
      </c>
      <c r="N369" s="19">
        <v>40.299999999999997</v>
      </c>
      <c r="O369" s="19"/>
      <c r="P369" s="19"/>
      <c r="Q369" s="19">
        <v>40.299999999999997</v>
      </c>
      <c r="R369" s="19"/>
      <c r="S369" s="19"/>
      <c r="T369" s="19"/>
      <c r="U369" s="19"/>
      <c r="V369" s="130">
        <f t="shared" si="38"/>
        <v>4025969.9999999995</v>
      </c>
      <c r="W369" s="130">
        <v>2838639.79</v>
      </c>
      <c r="X369" s="391">
        <f>V369-W369</f>
        <v>1187330.2099999995</v>
      </c>
      <c r="Y369" s="19"/>
      <c r="Z369" s="17">
        <v>41873</v>
      </c>
      <c r="AA369" s="344">
        <v>0.96</v>
      </c>
      <c r="AB369" s="400">
        <f t="shared" si="37"/>
        <v>4025969.9999999995</v>
      </c>
      <c r="AC369" s="17"/>
      <c r="AD369" s="17"/>
      <c r="AE369" s="17"/>
      <c r="AF369" s="17"/>
      <c r="AG369" s="17"/>
      <c r="AH369" s="17"/>
      <c r="AI369" s="17"/>
      <c r="AJ369" s="17"/>
      <c r="AK369" s="17"/>
      <c r="AL369" s="17"/>
      <c r="AM369" s="17"/>
      <c r="AN369" s="17"/>
      <c r="AO369" s="17"/>
      <c r="AP369" s="17"/>
      <c r="AQ369" s="17"/>
      <c r="AR369" s="17"/>
      <c r="AS369" s="17"/>
      <c r="AT369" s="17"/>
      <c r="AU369" s="17"/>
      <c r="AV369" s="17"/>
      <c r="AW369" s="17"/>
      <c r="AX369" s="17"/>
      <c r="AY369" s="335"/>
    </row>
    <row r="370" spans="1:51" s="6" customFormat="1" ht="24" customHeight="1" x14ac:dyDescent="0.25">
      <c r="A370" s="16">
        <v>303</v>
      </c>
      <c r="B370" s="122"/>
      <c r="C370" s="196" t="s">
        <v>383</v>
      </c>
      <c r="D370" s="122"/>
      <c r="E370" s="122"/>
      <c r="F370" s="122"/>
      <c r="G370" s="122"/>
      <c r="H370" s="122">
        <v>1</v>
      </c>
      <c r="I370" s="19"/>
      <c r="J370" s="122">
        <v>1</v>
      </c>
      <c r="K370" s="122">
        <v>1</v>
      </c>
      <c r="L370" s="122"/>
      <c r="M370" s="19">
        <v>39.700000000000003</v>
      </c>
      <c r="N370" s="19">
        <v>39.700000000000003</v>
      </c>
      <c r="O370" s="19"/>
      <c r="P370" s="19"/>
      <c r="Q370" s="19">
        <v>39.700000000000003</v>
      </c>
      <c r="R370" s="19"/>
      <c r="S370" s="19"/>
      <c r="T370" s="19"/>
      <c r="U370" s="19"/>
      <c r="V370" s="130">
        <f t="shared" si="38"/>
        <v>3966030.0000000005</v>
      </c>
      <c r="W370" s="130">
        <v>2854322.02</v>
      </c>
      <c r="X370" s="391">
        <f t="shared" si="39"/>
        <v>1111707.9800000004</v>
      </c>
      <c r="Y370" s="19"/>
      <c r="Z370" s="17">
        <v>41873</v>
      </c>
      <c r="AA370" s="344">
        <v>0.96</v>
      </c>
      <c r="AB370" s="400">
        <f t="shared" si="37"/>
        <v>3966030.0000000005</v>
      </c>
      <c r="AC370" s="17"/>
      <c r="AD370" s="17"/>
      <c r="AE370" s="17"/>
      <c r="AF370" s="17"/>
      <c r="AG370" s="17"/>
      <c r="AH370" s="17"/>
      <c r="AI370" s="17"/>
      <c r="AJ370" s="17"/>
      <c r="AK370" s="17"/>
      <c r="AL370" s="17"/>
      <c r="AM370" s="17"/>
      <c r="AN370" s="17"/>
      <c r="AO370" s="17"/>
      <c r="AP370" s="17"/>
      <c r="AQ370" s="17"/>
      <c r="AR370" s="17"/>
      <c r="AS370" s="17"/>
      <c r="AT370" s="17"/>
      <c r="AU370" s="17"/>
      <c r="AV370" s="17"/>
      <c r="AW370" s="17"/>
      <c r="AX370" s="17"/>
      <c r="AY370" s="335"/>
    </row>
    <row r="371" spans="1:51" s="6" customFormat="1" ht="31.5" customHeight="1" x14ac:dyDescent="0.25">
      <c r="A371" s="16">
        <v>304</v>
      </c>
      <c r="B371" s="122"/>
      <c r="C371" s="196" t="s">
        <v>384</v>
      </c>
      <c r="D371" s="122"/>
      <c r="E371" s="122"/>
      <c r="F371" s="122"/>
      <c r="G371" s="122"/>
      <c r="H371" s="122">
        <v>7</v>
      </c>
      <c r="I371" s="19"/>
      <c r="J371" s="122">
        <v>1</v>
      </c>
      <c r="K371" s="122">
        <v>1</v>
      </c>
      <c r="L371" s="122"/>
      <c r="M371" s="19">
        <v>41.7</v>
      </c>
      <c r="N371" s="19">
        <v>41.7</v>
      </c>
      <c r="O371" s="19"/>
      <c r="P371" s="19"/>
      <c r="Q371" s="19">
        <v>41.7</v>
      </c>
      <c r="R371" s="19"/>
      <c r="S371" s="19"/>
      <c r="T371" s="19"/>
      <c r="U371" s="19"/>
      <c r="V371" s="130">
        <f t="shared" si="38"/>
        <v>4165830.0000000005</v>
      </c>
      <c r="W371" s="130">
        <v>2998116.58</v>
      </c>
      <c r="X371" s="391">
        <f t="shared" si="39"/>
        <v>1167713.4200000004</v>
      </c>
      <c r="Y371" s="19"/>
      <c r="Z371" s="17">
        <v>41873</v>
      </c>
      <c r="AA371" s="344">
        <v>0.96</v>
      </c>
      <c r="AB371" s="400">
        <f t="shared" si="37"/>
        <v>4165830.0000000005</v>
      </c>
      <c r="AC371" s="17"/>
      <c r="AD371" s="17"/>
      <c r="AE371" s="17"/>
      <c r="AF371" s="17"/>
      <c r="AG371" s="17"/>
      <c r="AH371" s="17"/>
      <c r="AI371" s="17"/>
      <c r="AJ371" s="17"/>
      <c r="AK371" s="17"/>
      <c r="AL371" s="17"/>
      <c r="AM371" s="17"/>
      <c r="AN371" s="17"/>
      <c r="AO371" s="17"/>
      <c r="AP371" s="17"/>
      <c r="AQ371" s="17"/>
      <c r="AR371" s="17"/>
      <c r="AS371" s="17"/>
      <c r="AT371" s="17"/>
      <c r="AU371" s="17"/>
      <c r="AV371" s="17"/>
      <c r="AW371" s="17"/>
      <c r="AX371" s="17"/>
      <c r="AY371" s="335"/>
    </row>
    <row r="372" spans="1:51" s="6" customFormat="1" ht="34.5" customHeight="1" x14ac:dyDescent="0.25">
      <c r="A372" s="16">
        <v>305</v>
      </c>
      <c r="B372" s="122"/>
      <c r="C372" s="196" t="s">
        <v>385</v>
      </c>
      <c r="D372" s="122"/>
      <c r="E372" s="122"/>
      <c r="F372" s="122"/>
      <c r="G372" s="122"/>
      <c r="H372" s="122">
        <v>1</v>
      </c>
      <c r="I372" s="19"/>
      <c r="J372" s="122">
        <v>1</v>
      </c>
      <c r="K372" s="122">
        <v>1</v>
      </c>
      <c r="L372" s="122"/>
      <c r="M372" s="19">
        <v>50.9</v>
      </c>
      <c r="N372" s="19">
        <v>50.9</v>
      </c>
      <c r="O372" s="19"/>
      <c r="P372" s="19"/>
      <c r="Q372" s="19">
        <v>50.9</v>
      </c>
      <c r="R372" s="19"/>
      <c r="S372" s="19"/>
      <c r="T372" s="19"/>
      <c r="U372" s="19"/>
      <c r="V372" s="130">
        <f t="shared" si="38"/>
        <v>5084910</v>
      </c>
      <c r="W372" s="130">
        <v>3659571.55</v>
      </c>
      <c r="X372" s="391">
        <f t="shared" si="39"/>
        <v>1425338.4500000002</v>
      </c>
      <c r="Y372" s="19"/>
      <c r="Z372" s="17">
        <v>41873</v>
      </c>
      <c r="AA372" s="344">
        <v>0.96</v>
      </c>
      <c r="AB372" s="400">
        <f t="shared" si="37"/>
        <v>5084910</v>
      </c>
      <c r="AC372" s="17"/>
      <c r="AD372" s="17"/>
      <c r="AE372" s="17"/>
      <c r="AF372" s="17"/>
      <c r="AG372" s="17"/>
      <c r="AH372" s="17"/>
      <c r="AI372" s="17"/>
      <c r="AJ372" s="17"/>
      <c r="AK372" s="17"/>
      <c r="AL372" s="17"/>
      <c r="AM372" s="17"/>
      <c r="AN372" s="17"/>
      <c r="AO372" s="17"/>
      <c r="AP372" s="17"/>
      <c r="AQ372" s="17"/>
      <c r="AR372" s="17"/>
      <c r="AS372" s="17"/>
      <c r="AT372" s="17"/>
      <c r="AU372" s="17"/>
      <c r="AV372" s="17"/>
      <c r="AW372" s="17"/>
      <c r="AX372" s="17"/>
      <c r="AY372" s="335"/>
    </row>
    <row r="373" spans="1:51" s="12" customFormat="1" ht="33" customHeight="1" x14ac:dyDescent="0.25">
      <c r="A373" s="16">
        <v>306</v>
      </c>
      <c r="B373" s="122"/>
      <c r="C373" s="196" t="s">
        <v>386</v>
      </c>
      <c r="D373" s="122"/>
      <c r="E373" s="122"/>
      <c r="F373" s="122"/>
      <c r="G373" s="122"/>
      <c r="H373" s="122">
        <v>2</v>
      </c>
      <c r="I373" s="19"/>
      <c r="J373" s="122">
        <v>1</v>
      </c>
      <c r="K373" s="122">
        <v>1</v>
      </c>
      <c r="L373" s="122"/>
      <c r="M373" s="19">
        <v>39.5</v>
      </c>
      <c r="N373" s="19">
        <v>39.5</v>
      </c>
      <c r="O373" s="19"/>
      <c r="P373" s="19"/>
      <c r="Q373" s="19">
        <v>39.5</v>
      </c>
      <c r="R373" s="19"/>
      <c r="S373" s="19"/>
      <c r="T373" s="19"/>
      <c r="U373" s="19"/>
      <c r="V373" s="130">
        <f t="shared" si="38"/>
        <v>3946050</v>
      </c>
      <c r="W373" s="130">
        <v>2839942.56</v>
      </c>
      <c r="X373" s="391">
        <f t="shared" si="39"/>
        <v>1106107.44</v>
      </c>
      <c r="Y373" s="19"/>
      <c r="Z373" s="17">
        <v>41873</v>
      </c>
      <c r="AA373" s="344">
        <v>0.96</v>
      </c>
      <c r="AB373" s="400">
        <f t="shared" si="37"/>
        <v>3946050</v>
      </c>
      <c r="AC373" s="330"/>
      <c r="AD373" s="330"/>
      <c r="AE373" s="330"/>
      <c r="AF373" s="330"/>
      <c r="AG373" s="330"/>
      <c r="AH373" s="330"/>
      <c r="AI373" s="330"/>
      <c r="AJ373" s="330"/>
      <c r="AK373" s="330"/>
      <c r="AL373" s="330"/>
      <c r="AM373" s="330"/>
      <c r="AN373" s="330"/>
      <c r="AO373" s="330"/>
      <c r="AP373" s="330"/>
      <c r="AQ373" s="330"/>
      <c r="AR373" s="330"/>
      <c r="AS373" s="330"/>
      <c r="AT373" s="330"/>
      <c r="AU373" s="330"/>
      <c r="AV373" s="330"/>
      <c r="AW373" s="330"/>
      <c r="AX373" s="330"/>
      <c r="AY373" s="336"/>
    </row>
    <row r="374" spans="1:51" s="256" customFormat="1" x14ac:dyDescent="0.3">
      <c r="A374" s="225"/>
      <c r="B374" s="317">
        <v>27</v>
      </c>
      <c r="C374" s="387" t="s">
        <v>49</v>
      </c>
      <c r="D374" s="220"/>
      <c r="E374" s="221"/>
      <c r="F374" s="222"/>
      <c r="G374" s="222"/>
      <c r="H374" s="249">
        <f>H375</f>
        <v>4</v>
      </c>
      <c r="I374" s="224">
        <f>M374</f>
        <v>19</v>
      </c>
      <c r="J374" s="225">
        <f t="shared" ref="J374:O374" si="40">J375</f>
        <v>1</v>
      </c>
      <c r="K374" s="226">
        <f t="shared" si="40"/>
        <v>1</v>
      </c>
      <c r="L374" s="226">
        <f t="shared" si="40"/>
        <v>0</v>
      </c>
      <c r="M374" s="250">
        <f t="shared" si="40"/>
        <v>19</v>
      </c>
      <c r="N374" s="250">
        <f t="shared" si="40"/>
        <v>19</v>
      </c>
      <c r="O374" s="250">
        <f t="shared" si="40"/>
        <v>0</v>
      </c>
      <c r="P374" s="228"/>
      <c r="Q374" s="388">
        <f>Q375</f>
        <v>19</v>
      </c>
      <c r="R374" s="250"/>
      <c r="S374" s="230">
        <f>S375</f>
        <v>790910</v>
      </c>
      <c r="T374" s="231"/>
      <c r="U374" s="231"/>
      <c r="V374" s="214">
        <f>V375</f>
        <v>790910</v>
      </c>
      <c r="W374" s="214">
        <f>W375</f>
        <v>0</v>
      </c>
      <c r="X374" s="390">
        <f>X375</f>
        <v>790910</v>
      </c>
      <c r="Y374" s="232"/>
      <c r="Z374" s="17">
        <v>41873</v>
      </c>
      <c r="AA374" s="344">
        <v>0.96</v>
      </c>
      <c r="AB374" s="400">
        <f t="shared" si="37"/>
        <v>790910</v>
      </c>
    </row>
    <row r="375" spans="1:51" s="17" customFormat="1" ht="28.5" customHeight="1" x14ac:dyDescent="0.3">
      <c r="A375" s="16">
        <v>307</v>
      </c>
      <c r="B375" s="122"/>
      <c r="C375" s="404" t="s">
        <v>400</v>
      </c>
      <c r="D375" s="386"/>
      <c r="E375" s="15"/>
      <c r="F375" s="35"/>
      <c r="G375" s="35"/>
      <c r="H375" s="145">
        <v>4</v>
      </c>
      <c r="I375" s="19"/>
      <c r="J375" s="16">
        <v>1</v>
      </c>
      <c r="K375" s="127">
        <v>1</v>
      </c>
      <c r="L375" s="127"/>
      <c r="M375" s="27">
        <v>19</v>
      </c>
      <c r="N375" s="27">
        <v>19</v>
      </c>
      <c r="O375" s="27"/>
      <c r="P375" s="129"/>
      <c r="Q375" s="389">
        <v>19</v>
      </c>
      <c r="R375" s="27"/>
      <c r="S375" s="128">
        <v>790910</v>
      </c>
      <c r="T375" s="152"/>
      <c r="U375" s="152"/>
      <c r="V375" s="130">
        <f>S375</f>
        <v>790910</v>
      </c>
      <c r="W375" s="130"/>
      <c r="X375" s="391">
        <f>S375</f>
        <v>790910</v>
      </c>
      <c r="Y375" s="171"/>
      <c r="Z375" s="17">
        <v>41873</v>
      </c>
      <c r="AA375" s="344">
        <v>0.96</v>
      </c>
      <c r="AB375" s="400">
        <f t="shared" si="37"/>
        <v>790910</v>
      </c>
    </row>
    <row r="376" spans="1:51" s="256" customFormat="1" ht="37.5" customHeight="1" x14ac:dyDescent="0.3">
      <c r="A376" s="225"/>
      <c r="B376" s="317">
        <v>28</v>
      </c>
      <c r="C376" s="403" t="s">
        <v>401</v>
      </c>
      <c r="D376" s="243"/>
      <c r="E376" s="244"/>
      <c r="F376" s="222"/>
      <c r="G376" s="222"/>
      <c r="H376" s="249">
        <f>H377</f>
        <v>1</v>
      </c>
      <c r="I376" s="224">
        <f>M376</f>
        <v>41.3</v>
      </c>
      <c r="J376" s="225">
        <f>J377</f>
        <v>1</v>
      </c>
      <c r="K376" s="226">
        <f>K377</f>
        <v>1</v>
      </c>
      <c r="L376" s="226"/>
      <c r="M376" s="250">
        <f>M377</f>
        <v>41.3</v>
      </c>
      <c r="N376" s="250">
        <f>N377</f>
        <v>41.3</v>
      </c>
      <c r="O376" s="250"/>
      <c r="P376" s="228"/>
      <c r="Q376" s="394">
        <f>Q377</f>
        <v>41.3</v>
      </c>
      <c r="R376" s="250"/>
      <c r="S376" s="230"/>
      <c r="T376" s="231"/>
      <c r="U376" s="231"/>
      <c r="V376" s="214">
        <f t="shared" si="38"/>
        <v>4125869.9999999995</v>
      </c>
      <c r="W376" s="214">
        <f>W377</f>
        <v>0</v>
      </c>
      <c r="X376" s="392">
        <f>V376-W376</f>
        <v>4125869.9999999995</v>
      </c>
      <c r="Y376" s="232"/>
      <c r="Z376" s="256">
        <v>41873</v>
      </c>
      <c r="AA376" s="347">
        <v>0.96</v>
      </c>
      <c r="AB376" s="400">
        <f t="shared" si="37"/>
        <v>4125869.9999999995</v>
      </c>
    </row>
    <row r="377" spans="1:51" s="17" customFormat="1" ht="37.5" customHeight="1" x14ac:dyDescent="0.3">
      <c r="A377" s="16">
        <v>308</v>
      </c>
      <c r="B377" s="122"/>
      <c r="C377" s="18" t="s">
        <v>402</v>
      </c>
      <c r="D377" s="77"/>
      <c r="E377" s="78"/>
      <c r="F377" s="35"/>
      <c r="G377" s="35"/>
      <c r="H377" s="145">
        <v>1</v>
      </c>
      <c r="I377" s="19"/>
      <c r="J377" s="16">
        <v>1</v>
      </c>
      <c r="K377" s="127">
        <v>1</v>
      </c>
      <c r="L377" s="127"/>
      <c r="M377" s="27">
        <v>41.3</v>
      </c>
      <c r="N377" s="27">
        <v>41.3</v>
      </c>
      <c r="O377" s="27"/>
      <c r="P377" s="129"/>
      <c r="Q377" s="395">
        <v>41.3</v>
      </c>
      <c r="R377" s="27"/>
      <c r="S377" s="128"/>
      <c r="T377" s="152"/>
      <c r="U377" s="152"/>
      <c r="V377" s="130">
        <f t="shared" si="38"/>
        <v>4125869.9999999995</v>
      </c>
      <c r="W377" s="130"/>
      <c r="X377" s="393">
        <f>V377-W377</f>
        <v>4125869.9999999995</v>
      </c>
      <c r="Y377" s="171"/>
      <c r="Z377" s="17">
        <v>41873</v>
      </c>
      <c r="AA377" s="344">
        <v>0.96</v>
      </c>
      <c r="AB377" s="400">
        <f t="shared" si="37"/>
        <v>4125869.9999999995</v>
      </c>
    </row>
    <row r="378" spans="1:51" x14ac:dyDescent="0.2">
      <c r="B378" s="31"/>
      <c r="C378" s="116"/>
      <c r="D378" s="31"/>
      <c r="E378" s="31"/>
      <c r="F378" s="198"/>
      <c r="G378" s="31"/>
      <c r="H378" s="198"/>
      <c r="I378" s="199"/>
      <c r="J378" s="31"/>
      <c r="K378" s="31"/>
      <c r="L378" s="31"/>
      <c r="M378" s="199"/>
      <c r="N378" s="199"/>
      <c r="O378" s="199"/>
      <c r="P378" s="199"/>
      <c r="Q378" s="199"/>
      <c r="R378" s="199"/>
      <c r="S378" s="199"/>
      <c r="T378" s="199"/>
      <c r="U378" s="199"/>
      <c r="V378" s="199"/>
      <c r="W378" s="199"/>
      <c r="X378" s="199"/>
      <c r="Y378" s="199"/>
    </row>
    <row r="379" spans="1:51" x14ac:dyDescent="0.2">
      <c r="B379" s="31"/>
      <c r="C379" s="116"/>
      <c r="D379" s="31"/>
      <c r="E379" s="31"/>
      <c r="F379" s="198"/>
      <c r="G379" s="31"/>
      <c r="H379" s="198"/>
      <c r="I379" s="199"/>
      <c r="J379" s="31"/>
      <c r="K379" s="31"/>
      <c r="L379" s="31"/>
      <c r="M379" s="199"/>
      <c r="N379" s="199"/>
      <c r="O379" s="199"/>
      <c r="P379" s="199"/>
      <c r="Q379" s="199"/>
      <c r="R379" s="199"/>
      <c r="S379" s="199"/>
      <c r="T379" s="199"/>
      <c r="U379" s="199"/>
      <c r="V379" s="199"/>
      <c r="W379" s="199"/>
      <c r="X379" s="199"/>
      <c r="Y379" s="199"/>
    </row>
    <row r="380" spans="1:51" x14ac:dyDescent="0.2">
      <c r="B380" s="31"/>
      <c r="C380" s="116"/>
      <c r="D380" s="31"/>
      <c r="E380" s="31"/>
      <c r="F380" s="198"/>
      <c r="G380" s="31"/>
      <c r="H380" s="198"/>
      <c r="I380" s="199"/>
      <c r="J380" s="31"/>
      <c r="K380" s="31"/>
      <c r="L380" s="31"/>
      <c r="M380" s="199"/>
      <c r="N380" s="199"/>
      <c r="O380" s="199"/>
      <c r="P380" s="199"/>
      <c r="Q380" s="199"/>
      <c r="R380" s="199"/>
      <c r="S380" s="199"/>
      <c r="T380" s="199"/>
      <c r="U380" s="199"/>
      <c r="V380" s="199"/>
      <c r="W380" s="199"/>
      <c r="X380" s="199"/>
      <c r="Y380" s="199"/>
    </row>
    <row r="381" spans="1:51" x14ac:dyDescent="0.2">
      <c r="B381" s="31"/>
      <c r="C381" s="116"/>
      <c r="D381" s="31"/>
      <c r="E381" s="31"/>
      <c r="F381" s="198"/>
      <c r="G381" s="31"/>
      <c r="H381" s="198"/>
      <c r="I381" s="199"/>
      <c r="J381" s="31"/>
      <c r="K381" s="31"/>
      <c r="L381" s="31"/>
      <c r="M381" s="199"/>
      <c r="N381" s="199"/>
      <c r="O381" s="199"/>
      <c r="P381" s="199"/>
      <c r="Q381" s="199"/>
      <c r="R381" s="199"/>
      <c r="S381" s="199"/>
      <c r="T381" s="199"/>
      <c r="U381" s="199"/>
      <c r="V381" s="199"/>
      <c r="W381" s="199"/>
      <c r="X381" s="199"/>
      <c r="Y381" s="199"/>
    </row>
    <row r="382" spans="1:51" x14ac:dyDescent="0.2">
      <c r="B382" s="31"/>
      <c r="C382" s="116"/>
      <c r="D382" s="31"/>
      <c r="E382" s="31"/>
      <c r="F382" s="198"/>
      <c r="G382" s="31"/>
      <c r="H382" s="198"/>
      <c r="I382" s="199"/>
      <c r="J382" s="31"/>
      <c r="K382" s="31"/>
      <c r="L382" s="31"/>
      <c r="M382" s="199"/>
      <c r="N382" s="199"/>
      <c r="O382" s="199"/>
      <c r="P382" s="199"/>
      <c r="Q382" s="199"/>
      <c r="R382" s="199"/>
      <c r="S382" s="199"/>
      <c r="T382" s="199"/>
      <c r="U382" s="199"/>
      <c r="V382" s="199"/>
      <c r="W382" s="199"/>
      <c r="X382" s="199"/>
      <c r="Y382" s="199"/>
    </row>
    <row r="383" spans="1:51" x14ac:dyDescent="0.2">
      <c r="B383" s="31"/>
      <c r="C383" s="116"/>
      <c r="D383" s="31"/>
      <c r="E383" s="31"/>
      <c r="F383" s="198"/>
      <c r="G383" s="31"/>
      <c r="H383" s="198"/>
      <c r="I383" s="199"/>
      <c r="J383" s="31"/>
      <c r="K383" s="31"/>
      <c r="L383" s="31"/>
      <c r="M383" s="199"/>
      <c r="N383" s="199"/>
      <c r="O383" s="199"/>
      <c r="P383" s="199"/>
      <c r="Q383" s="199"/>
      <c r="R383" s="199"/>
      <c r="S383" s="199"/>
      <c r="T383" s="199"/>
      <c r="U383" s="199"/>
      <c r="V383" s="199"/>
      <c r="W383" s="199"/>
      <c r="X383" s="199"/>
      <c r="Y383" s="199"/>
    </row>
    <row r="384" spans="1:51" x14ac:dyDescent="0.2">
      <c r="B384" s="31"/>
      <c r="C384" s="116"/>
      <c r="D384" s="31"/>
      <c r="E384" s="31"/>
      <c r="F384" s="198"/>
      <c r="G384" s="31"/>
      <c r="H384" s="198"/>
      <c r="I384" s="199"/>
      <c r="J384" s="31"/>
      <c r="K384" s="31"/>
      <c r="L384" s="31"/>
      <c r="M384" s="199"/>
      <c r="N384" s="199"/>
      <c r="O384" s="199"/>
      <c r="P384" s="199"/>
      <c r="Q384" s="199"/>
      <c r="R384" s="199"/>
      <c r="S384" s="199"/>
      <c r="T384" s="199"/>
      <c r="U384" s="199"/>
      <c r="V384" s="199"/>
      <c r="W384" s="199"/>
      <c r="X384" s="199"/>
      <c r="Y384" s="199"/>
    </row>
    <row r="385" spans="2:25" x14ac:dyDescent="0.2">
      <c r="B385" s="31"/>
      <c r="C385" s="116"/>
      <c r="D385" s="31"/>
      <c r="E385" s="31"/>
      <c r="F385" s="198"/>
      <c r="G385" s="31"/>
      <c r="H385" s="198"/>
      <c r="I385" s="199"/>
      <c r="J385" s="31"/>
      <c r="K385" s="31"/>
      <c r="L385" s="31"/>
      <c r="M385" s="199"/>
      <c r="N385" s="199"/>
      <c r="O385" s="199"/>
      <c r="P385" s="199"/>
      <c r="Q385" s="199"/>
      <c r="R385" s="199"/>
      <c r="S385" s="199"/>
      <c r="T385" s="199"/>
      <c r="U385" s="199"/>
      <c r="V385" s="199"/>
      <c r="W385" s="199"/>
      <c r="X385" s="199"/>
      <c r="Y385" s="199"/>
    </row>
    <row r="386" spans="2:25" x14ac:dyDescent="0.2">
      <c r="B386" s="31"/>
      <c r="C386" s="116"/>
      <c r="D386" s="31"/>
      <c r="E386" s="31"/>
      <c r="F386" s="198"/>
      <c r="G386" s="31"/>
      <c r="H386" s="198"/>
      <c r="I386" s="199"/>
      <c r="J386" s="31"/>
      <c r="K386" s="31"/>
      <c r="L386" s="31"/>
      <c r="M386" s="199"/>
      <c r="N386" s="199"/>
      <c r="O386" s="199"/>
      <c r="P386" s="199"/>
      <c r="Q386" s="199"/>
      <c r="R386" s="199"/>
      <c r="S386" s="199"/>
      <c r="T386" s="199"/>
      <c r="U386" s="199"/>
      <c r="V386" s="199"/>
      <c r="W386" s="199"/>
      <c r="X386" s="199"/>
      <c r="Y386" s="199"/>
    </row>
    <row r="387" spans="2:25" x14ac:dyDescent="0.2">
      <c r="B387" s="31"/>
      <c r="C387" s="116"/>
      <c r="D387" s="31"/>
      <c r="E387" s="31"/>
      <c r="F387" s="198"/>
      <c r="G387" s="31"/>
      <c r="H387" s="198"/>
      <c r="I387" s="199"/>
      <c r="J387" s="31"/>
      <c r="K387" s="31"/>
      <c r="L387" s="31"/>
      <c r="M387" s="199"/>
      <c r="N387" s="199"/>
      <c r="O387" s="199"/>
      <c r="P387" s="199"/>
      <c r="Q387" s="199"/>
      <c r="R387" s="199"/>
      <c r="S387" s="199"/>
      <c r="T387" s="199"/>
      <c r="U387" s="199"/>
      <c r="V387" s="199"/>
      <c r="W387" s="199"/>
      <c r="X387" s="199"/>
      <c r="Y387" s="199"/>
    </row>
    <row r="388" spans="2:25" x14ac:dyDescent="0.2">
      <c r="B388" s="31"/>
      <c r="C388" s="116"/>
      <c r="D388" s="31"/>
      <c r="E388" s="31"/>
      <c r="F388" s="198"/>
      <c r="G388" s="31"/>
      <c r="H388" s="198"/>
      <c r="I388" s="199"/>
      <c r="J388" s="31"/>
      <c r="K388" s="31"/>
      <c r="L388" s="31"/>
      <c r="M388" s="199"/>
      <c r="N388" s="199"/>
      <c r="O388" s="199"/>
      <c r="P388" s="199"/>
      <c r="Q388" s="199"/>
      <c r="R388" s="199"/>
      <c r="S388" s="199"/>
      <c r="T388" s="199"/>
      <c r="U388" s="199"/>
      <c r="V388" s="199"/>
      <c r="W388" s="199"/>
      <c r="X388" s="199"/>
      <c r="Y388" s="199"/>
    </row>
    <row r="389" spans="2:25" x14ac:dyDescent="0.2">
      <c r="B389" s="31"/>
      <c r="C389" s="116"/>
      <c r="D389" s="31"/>
      <c r="E389" s="31"/>
      <c r="F389" s="198"/>
      <c r="G389" s="31"/>
      <c r="H389" s="198"/>
      <c r="I389" s="199"/>
      <c r="J389" s="31"/>
      <c r="K389" s="31"/>
      <c r="L389" s="31"/>
      <c r="M389" s="199"/>
      <c r="N389" s="199"/>
      <c r="O389" s="199"/>
      <c r="P389" s="199"/>
      <c r="Q389" s="199"/>
      <c r="R389" s="199"/>
      <c r="S389" s="199"/>
      <c r="T389" s="199"/>
      <c r="U389" s="199"/>
      <c r="V389" s="199"/>
      <c r="W389" s="199"/>
      <c r="X389" s="199"/>
      <c r="Y389" s="199"/>
    </row>
    <row r="390" spans="2:25" x14ac:dyDescent="0.2">
      <c r="B390" s="31"/>
      <c r="C390" s="116"/>
      <c r="D390" s="31"/>
      <c r="E390" s="31"/>
      <c r="F390" s="198"/>
      <c r="G390" s="31"/>
      <c r="H390" s="198"/>
      <c r="I390" s="199"/>
      <c r="J390" s="31"/>
      <c r="K390" s="31"/>
      <c r="L390" s="31"/>
      <c r="M390" s="199"/>
      <c r="N390" s="199"/>
      <c r="O390" s="199"/>
      <c r="P390" s="199"/>
      <c r="Q390" s="199"/>
      <c r="R390" s="199"/>
      <c r="S390" s="199"/>
      <c r="T390" s="199"/>
      <c r="U390" s="199"/>
      <c r="V390" s="199"/>
      <c r="W390" s="199"/>
      <c r="X390" s="199"/>
      <c r="Y390" s="199"/>
    </row>
    <row r="391" spans="2:25" x14ac:dyDescent="0.2">
      <c r="B391" s="31"/>
      <c r="C391" s="116"/>
      <c r="D391" s="31"/>
      <c r="E391" s="31"/>
      <c r="F391" s="198"/>
      <c r="G391" s="31"/>
      <c r="H391" s="198"/>
      <c r="I391" s="199"/>
      <c r="J391" s="31"/>
      <c r="K391" s="31"/>
      <c r="L391" s="31"/>
      <c r="M391" s="199"/>
      <c r="N391" s="199"/>
      <c r="O391" s="199"/>
      <c r="P391" s="199"/>
      <c r="Q391" s="199"/>
      <c r="R391" s="199"/>
      <c r="S391" s="199"/>
      <c r="T391" s="199"/>
      <c r="U391" s="199"/>
      <c r="V391" s="199"/>
      <c r="W391" s="199"/>
      <c r="X391" s="199"/>
      <c r="Y391" s="199"/>
    </row>
    <row r="392" spans="2:25" x14ac:dyDescent="0.2">
      <c r="B392" s="31"/>
      <c r="C392" s="116"/>
      <c r="D392" s="31"/>
      <c r="E392" s="31"/>
      <c r="F392" s="198"/>
      <c r="G392" s="31"/>
      <c r="H392" s="198"/>
      <c r="I392" s="199"/>
      <c r="J392" s="31"/>
      <c r="K392" s="31"/>
      <c r="L392" s="31"/>
      <c r="M392" s="199"/>
      <c r="N392" s="199"/>
      <c r="O392" s="199"/>
      <c r="P392" s="199"/>
      <c r="Q392" s="199"/>
      <c r="R392" s="199"/>
      <c r="S392" s="199"/>
      <c r="T392" s="199"/>
      <c r="U392" s="199"/>
      <c r="V392" s="199"/>
      <c r="W392" s="199"/>
      <c r="X392" s="199"/>
      <c r="Y392" s="199"/>
    </row>
    <row r="393" spans="2:25" x14ac:dyDescent="0.2">
      <c r="B393" s="31"/>
      <c r="C393" s="116"/>
      <c r="D393" s="31"/>
      <c r="E393" s="31"/>
      <c r="F393" s="198"/>
      <c r="G393" s="31"/>
      <c r="H393" s="198"/>
      <c r="I393" s="199"/>
      <c r="J393" s="31"/>
      <c r="K393" s="31"/>
      <c r="L393" s="31"/>
      <c r="M393" s="199"/>
      <c r="N393" s="199"/>
      <c r="O393" s="199"/>
      <c r="P393" s="199"/>
      <c r="Q393" s="199"/>
      <c r="R393" s="199"/>
      <c r="S393" s="199"/>
      <c r="T393" s="199"/>
      <c r="U393" s="199"/>
      <c r="V393" s="199"/>
      <c r="W393" s="199"/>
      <c r="X393" s="199"/>
      <c r="Y393" s="199"/>
    </row>
    <row r="394" spans="2:25" x14ac:dyDescent="0.2">
      <c r="B394" s="31"/>
      <c r="C394" s="116"/>
      <c r="D394" s="31"/>
      <c r="E394" s="31"/>
      <c r="F394" s="198"/>
      <c r="G394" s="31"/>
      <c r="H394" s="198"/>
      <c r="I394" s="199"/>
      <c r="J394" s="31"/>
      <c r="K394" s="31"/>
      <c r="L394" s="31"/>
      <c r="M394" s="199"/>
      <c r="N394" s="199"/>
      <c r="O394" s="199"/>
      <c r="P394" s="199"/>
      <c r="Q394" s="199"/>
      <c r="R394" s="199"/>
      <c r="S394" s="199"/>
      <c r="T394" s="199"/>
      <c r="U394" s="199"/>
      <c r="V394" s="199"/>
      <c r="W394" s="199"/>
      <c r="X394" s="199"/>
      <c r="Y394" s="199"/>
    </row>
    <row r="395" spans="2:25" x14ac:dyDescent="0.2">
      <c r="B395" s="31"/>
      <c r="C395" s="116"/>
      <c r="D395" s="31"/>
      <c r="E395" s="31"/>
      <c r="F395" s="198"/>
      <c r="G395" s="31"/>
      <c r="H395" s="198"/>
      <c r="I395" s="199"/>
      <c r="J395" s="31"/>
      <c r="K395" s="31"/>
      <c r="L395" s="31"/>
      <c r="M395" s="199"/>
      <c r="N395" s="199"/>
      <c r="O395" s="199"/>
      <c r="P395" s="199"/>
      <c r="Q395" s="199"/>
      <c r="R395" s="199"/>
      <c r="S395" s="199"/>
      <c r="T395" s="199"/>
      <c r="U395" s="199"/>
      <c r="V395" s="199"/>
      <c r="W395" s="199"/>
      <c r="X395" s="199"/>
      <c r="Y395" s="199"/>
    </row>
    <row r="396" spans="2:25" x14ac:dyDescent="0.2">
      <c r="B396" s="31"/>
      <c r="C396" s="116"/>
      <c r="D396" s="31"/>
      <c r="E396" s="31"/>
      <c r="F396" s="198"/>
      <c r="G396" s="31"/>
      <c r="H396" s="198"/>
      <c r="I396" s="199"/>
      <c r="J396" s="31"/>
      <c r="K396" s="31"/>
      <c r="L396" s="31"/>
      <c r="M396" s="199"/>
      <c r="N396" s="199"/>
      <c r="O396" s="199"/>
      <c r="P396" s="199"/>
      <c r="Q396" s="199"/>
      <c r="R396" s="199"/>
      <c r="S396" s="199"/>
      <c r="T396" s="199"/>
      <c r="U396" s="199"/>
      <c r="V396" s="199"/>
      <c r="W396" s="199"/>
      <c r="X396" s="199"/>
      <c r="Y396" s="199"/>
    </row>
    <row r="397" spans="2:25" x14ac:dyDescent="0.2">
      <c r="B397" s="31"/>
      <c r="C397" s="116"/>
      <c r="D397" s="31"/>
      <c r="E397" s="31"/>
      <c r="F397" s="198"/>
      <c r="G397" s="31"/>
      <c r="H397" s="198"/>
      <c r="I397" s="199"/>
      <c r="J397" s="31"/>
      <c r="K397" s="31"/>
      <c r="L397" s="31"/>
      <c r="M397" s="199"/>
      <c r="N397" s="199"/>
      <c r="O397" s="199"/>
      <c r="P397" s="199"/>
      <c r="Q397" s="199"/>
      <c r="R397" s="199"/>
      <c r="S397" s="199"/>
      <c r="T397" s="199"/>
      <c r="U397" s="199"/>
      <c r="V397" s="199"/>
      <c r="W397" s="199"/>
      <c r="X397" s="199"/>
      <c r="Y397" s="199"/>
    </row>
    <row r="398" spans="2:25" x14ac:dyDescent="0.2">
      <c r="B398" s="31"/>
      <c r="C398" s="116"/>
      <c r="D398" s="31"/>
      <c r="E398" s="31"/>
      <c r="F398" s="198"/>
      <c r="G398" s="31"/>
      <c r="H398" s="198"/>
      <c r="I398" s="199"/>
      <c r="J398" s="31"/>
      <c r="K398" s="31"/>
      <c r="L398" s="31"/>
      <c r="M398" s="199"/>
      <c r="N398" s="199"/>
      <c r="O398" s="199"/>
      <c r="P398" s="199"/>
      <c r="Q398" s="199"/>
      <c r="R398" s="199"/>
      <c r="S398" s="199"/>
      <c r="T398" s="199"/>
      <c r="U398" s="199"/>
      <c r="V398" s="199"/>
      <c r="W398" s="199"/>
      <c r="X398" s="199"/>
      <c r="Y398" s="199"/>
    </row>
    <row r="399" spans="2:25" x14ac:dyDescent="0.2">
      <c r="B399" s="31"/>
      <c r="C399" s="116"/>
      <c r="D399" s="31"/>
      <c r="E399" s="31"/>
      <c r="F399" s="198"/>
      <c r="G399" s="31"/>
      <c r="H399" s="198"/>
      <c r="I399" s="199"/>
      <c r="J399" s="31"/>
      <c r="K399" s="31"/>
      <c r="L399" s="31"/>
      <c r="M399" s="199"/>
      <c r="N399" s="199"/>
      <c r="O399" s="199"/>
      <c r="P399" s="199"/>
      <c r="Q399" s="199"/>
      <c r="R399" s="199"/>
      <c r="S399" s="199"/>
      <c r="T399" s="199"/>
      <c r="U399" s="199"/>
      <c r="V399" s="199"/>
      <c r="W399" s="199"/>
      <c r="X399" s="199"/>
      <c r="Y399" s="199"/>
    </row>
    <row r="400" spans="2:25" x14ac:dyDescent="0.2">
      <c r="B400" s="31"/>
      <c r="C400" s="116"/>
      <c r="D400" s="31"/>
      <c r="E400" s="31"/>
      <c r="F400" s="198"/>
      <c r="G400" s="31"/>
      <c r="H400" s="198"/>
      <c r="I400" s="199"/>
      <c r="J400" s="31"/>
      <c r="K400" s="31"/>
      <c r="L400" s="31"/>
      <c r="M400" s="199"/>
      <c r="N400" s="199"/>
      <c r="O400" s="199"/>
      <c r="P400" s="199"/>
      <c r="Q400" s="199"/>
      <c r="R400" s="199"/>
      <c r="S400" s="199"/>
      <c r="T400" s="199"/>
      <c r="U400" s="199"/>
      <c r="V400" s="199"/>
      <c r="W400" s="199"/>
      <c r="X400" s="199"/>
      <c r="Y400" s="199"/>
    </row>
    <row r="401" spans="2:25" x14ac:dyDescent="0.2">
      <c r="B401" s="31"/>
      <c r="C401" s="116"/>
      <c r="D401" s="31"/>
      <c r="E401" s="31"/>
      <c r="F401" s="198"/>
      <c r="G401" s="31"/>
      <c r="H401" s="198"/>
      <c r="I401" s="199"/>
      <c r="J401" s="31"/>
      <c r="K401" s="31"/>
      <c r="L401" s="31"/>
      <c r="M401" s="199"/>
      <c r="N401" s="199"/>
      <c r="O401" s="199"/>
      <c r="P401" s="199"/>
      <c r="Q401" s="199"/>
      <c r="R401" s="199"/>
      <c r="S401" s="199"/>
      <c r="T401" s="199"/>
      <c r="U401" s="199"/>
      <c r="V401" s="199"/>
      <c r="W401" s="199"/>
      <c r="X401" s="199"/>
      <c r="Y401" s="199"/>
    </row>
    <row r="402" spans="2:25" x14ac:dyDescent="0.2">
      <c r="B402" s="31"/>
      <c r="C402" s="116"/>
      <c r="D402" s="31"/>
      <c r="E402" s="31"/>
      <c r="F402" s="198"/>
      <c r="G402" s="31"/>
      <c r="H402" s="198"/>
      <c r="I402" s="199"/>
      <c r="J402" s="31"/>
      <c r="K402" s="31"/>
      <c r="L402" s="31"/>
      <c r="M402" s="199"/>
      <c r="N402" s="199"/>
      <c r="O402" s="199"/>
      <c r="P402" s="199"/>
      <c r="Q402" s="199"/>
      <c r="R402" s="199"/>
      <c r="S402" s="199"/>
      <c r="T402" s="199"/>
      <c r="U402" s="199"/>
      <c r="V402" s="199"/>
      <c r="W402" s="199"/>
      <c r="X402" s="199"/>
      <c r="Y402" s="199"/>
    </row>
    <row r="403" spans="2:25" x14ac:dyDescent="0.2">
      <c r="B403" s="31"/>
      <c r="C403" s="116"/>
      <c r="D403" s="31"/>
      <c r="E403" s="31"/>
      <c r="F403" s="198"/>
      <c r="G403" s="31"/>
      <c r="H403" s="198"/>
      <c r="I403" s="199"/>
      <c r="J403" s="31"/>
      <c r="K403" s="31"/>
      <c r="L403" s="31"/>
      <c r="M403" s="199"/>
      <c r="N403" s="199"/>
      <c r="O403" s="199"/>
      <c r="P403" s="199"/>
      <c r="Q403" s="199"/>
      <c r="R403" s="199"/>
      <c r="S403" s="199"/>
      <c r="T403" s="199"/>
      <c r="U403" s="199"/>
      <c r="V403" s="199"/>
      <c r="W403" s="199"/>
      <c r="X403" s="199"/>
      <c r="Y403" s="199"/>
    </row>
    <row r="404" spans="2:25" x14ac:dyDescent="0.2">
      <c r="B404" s="31"/>
      <c r="C404" s="116"/>
      <c r="D404" s="31"/>
      <c r="E404" s="31"/>
      <c r="F404" s="198"/>
      <c r="G404" s="31"/>
      <c r="H404" s="198"/>
      <c r="I404" s="199"/>
      <c r="J404" s="31"/>
      <c r="K404" s="31"/>
      <c r="L404" s="31"/>
      <c r="M404" s="199"/>
      <c r="N404" s="199"/>
      <c r="O404" s="199"/>
      <c r="P404" s="199"/>
      <c r="Q404" s="199"/>
      <c r="R404" s="199"/>
      <c r="S404" s="199"/>
      <c r="T404" s="199"/>
      <c r="U404" s="199"/>
      <c r="V404" s="199"/>
      <c r="W404" s="199"/>
      <c r="X404" s="199"/>
      <c r="Y404" s="199"/>
    </row>
    <row r="405" spans="2:25" x14ac:dyDescent="0.2">
      <c r="B405" s="31"/>
      <c r="C405" s="116"/>
      <c r="D405" s="31"/>
      <c r="E405" s="31"/>
      <c r="F405" s="198"/>
      <c r="G405" s="31"/>
      <c r="H405" s="198"/>
      <c r="I405" s="199"/>
      <c r="J405" s="31"/>
      <c r="K405" s="31"/>
      <c r="L405" s="31"/>
      <c r="M405" s="199"/>
      <c r="N405" s="199"/>
      <c r="O405" s="199"/>
      <c r="P405" s="199"/>
      <c r="Q405" s="199"/>
      <c r="R405" s="199"/>
      <c r="S405" s="199"/>
      <c r="T405" s="199"/>
      <c r="U405" s="199"/>
      <c r="V405" s="199"/>
      <c r="W405" s="199"/>
      <c r="X405" s="199"/>
      <c r="Y405" s="199"/>
    </row>
    <row r="406" spans="2:25" x14ac:dyDescent="0.2">
      <c r="B406" s="31"/>
      <c r="C406" s="116"/>
      <c r="D406" s="31"/>
      <c r="E406" s="31"/>
      <c r="F406" s="198"/>
      <c r="G406" s="31"/>
      <c r="H406" s="198"/>
      <c r="I406" s="199"/>
      <c r="J406" s="31"/>
      <c r="K406" s="31"/>
      <c r="L406" s="31"/>
      <c r="M406" s="199"/>
      <c r="N406" s="199"/>
      <c r="O406" s="199"/>
      <c r="P406" s="199"/>
      <c r="Q406" s="199"/>
      <c r="R406" s="199"/>
      <c r="S406" s="199"/>
      <c r="T406" s="199"/>
      <c r="U406" s="199"/>
      <c r="V406" s="199"/>
      <c r="W406" s="199"/>
      <c r="X406" s="199"/>
      <c r="Y406" s="199"/>
    </row>
    <row r="407" spans="2:25" x14ac:dyDescent="0.2">
      <c r="B407" s="31"/>
      <c r="C407" s="116"/>
      <c r="D407" s="31"/>
      <c r="E407" s="31"/>
      <c r="F407" s="198"/>
      <c r="G407" s="31"/>
      <c r="H407" s="198"/>
      <c r="I407" s="199"/>
      <c r="J407" s="31"/>
      <c r="K407" s="31"/>
      <c r="L407" s="31"/>
      <c r="M407" s="199"/>
      <c r="N407" s="199"/>
      <c r="O407" s="199"/>
      <c r="P407" s="199"/>
      <c r="Q407" s="199"/>
      <c r="R407" s="199"/>
      <c r="S407" s="199"/>
      <c r="T407" s="199"/>
      <c r="U407" s="199"/>
      <c r="V407" s="199"/>
      <c r="W407" s="199"/>
      <c r="X407" s="199"/>
      <c r="Y407" s="199"/>
    </row>
    <row r="408" spans="2:25" x14ac:dyDescent="0.2">
      <c r="B408" s="31"/>
      <c r="C408" s="116"/>
      <c r="D408" s="31"/>
      <c r="E408" s="31"/>
      <c r="F408" s="198"/>
      <c r="G408" s="31"/>
      <c r="H408" s="198"/>
      <c r="I408" s="199"/>
      <c r="J408" s="31"/>
      <c r="K408" s="31"/>
      <c r="L408" s="31"/>
      <c r="M408" s="199"/>
      <c r="N408" s="199"/>
      <c r="O408" s="199"/>
      <c r="P408" s="199"/>
      <c r="Q408" s="199"/>
      <c r="R408" s="199"/>
      <c r="S408" s="199"/>
      <c r="T408" s="199"/>
      <c r="U408" s="199"/>
      <c r="V408" s="199"/>
      <c r="W408" s="199"/>
      <c r="X408" s="199"/>
      <c r="Y408" s="199"/>
    </row>
    <row r="409" spans="2:25" x14ac:dyDescent="0.2">
      <c r="B409" s="31"/>
      <c r="C409" s="116"/>
      <c r="D409" s="31"/>
      <c r="E409" s="31"/>
      <c r="F409" s="198"/>
      <c r="G409" s="31"/>
      <c r="H409" s="198"/>
      <c r="I409" s="199"/>
      <c r="J409" s="31"/>
      <c r="K409" s="31"/>
      <c r="L409" s="31"/>
      <c r="M409" s="199"/>
      <c r="N409" s="199"/>
      <c r="O409" s="199"/>
      <c r="P409" s="199"/>
      <c r="Q409" s="199"/>
      <c r="R409" s="199"/>
      <c r="S409" s="199"/>
      <c r="T409" s="199"/>
      <c r="U409" s="199"/>
      <c r="V409" s="199"/>
      <c r="W409" s="199"/>
      <c r="X409" s="199"/>
      <c r="Y409" s="199"/>
    </row>
    <row r="410" spans="2:25" x14ac:dyDescent="0.2">
      <c r="B410" s="31"/>
      <c r="C410" s="116"/>
      <c r="D410" s="31"/>
      <c r="E410" s="31"/>
      <c r="F410" s="198"/>
      <c r="G410" s="31"/>
      <c r="H410" s="198"/>
      <c r="I410" s="199"/>
      <c r="J410" s="31"/>
      <c r="K410" s="31"/>
      <c r="L410" s="31"/>
      <c r="M410" s="199"/>
      <c r="N410" s="199"/>
      <c r="O410" s="199"/>
      <c r="P410" s="199"/>
      <c r="Q410" s="199"/>
      <c r="R410" s="199"/>
      <c r="S410" s="199"/>
      <c r="T410" s="199"/>
      <c r="U410" s="199"/>
      <c r="V410" s="199"/>
      <c r="W410" s="199"/>
      <c r="X410" s="199"/>
      <c r="Y410" s="199"/>
    </row>
    <row r="411" spans="2:25" x14ac:dyDescent="0.2">
      <c r="B411" s="31"/>
      <c r="C411" s="116"/>
      <c r="D411" s="31"/>
      <c r="E411" s="31"/>
      <c r="F411" s="198"/>
      <c r="G411" s="31"/>
      <c r="H411" s="198"/>
      <c r="I411" s="199"/>
      <c r="J411" s="31"/>
      <c r="K411" s="31"/>
      <c r="L411" s="31"/>
      <c r="M411" s="199"/>
      <c r="N411" s="199"/>
      <c r="O411" s="199"/>
      <c r="P411" s="199"/>
      <c r="Q411" s="199"/>
      <c r="R411" s="199"/>
      <c r="S411" s="199"/>
      <c r="T411" s="199"/>
      <c r="U411" s="199"/>
      <c r="V411" s="199"/>
      <c r="W411" s="199"/>
      <c r="X411" s="199"/>
      <c r="Y411" s="199"/>
    </row>
    <row r="412" spans="2:25" x14ac:dyDescent="0.2">
      <c r="B412" s="31"/>
      <c r="C412" s="116"/>
      <c r="D412" s="31"/>
      <c r="E412" s="31"/>
      <c r="F412" s="198"/>
      <c r="G412" s="31"/>
      <c r="H412" s="198"/>
      <c r="I412" s="199"/>
      <c r="J412" s="31"/>
      <c r="K412" s="31"/>
      <c r="L412" s="31"/>
      <c r="M412" s="199"/>
      <c r="N412" s="199"/>
      <c r="O412" s="199"/>
      <c r="P412" s="199"/>
      <c r="Q412" s="199"/>
      <c r="R412" s="199"/>
      <c r="S412" s="199"/>
      <c r="T412" s="199"/>
      <c r="U412" s="199"/>
      <c r="V412" s="199"/>
      <c r="W412" s="199"/>
      <c r="X412" s="199"/>
      <c r="Y412" s="199"/>
    </row>
    <row r="413" spans="2:25" x14ac:dyDescent="0.2">
      <c r="B413" s="31"/>
      <c r="C413" s="116"/>
      <c r="D413" s="31"/>
      <c r="E413" s="31"/>
      <c r="F413" s="198"/>
      <c r="G413" s="31"/>
      <c r="H413" s="198"/>
      <c r="I413" s="199"/>
      <c r="J413" s="31"/>
      <c r="K413" s="31"/>
      <c r="L413" s="31"/>
      <c r="M413" s="199"/>
      <c r="N413" s="199"/>
      <c r="O413" s="199"/>
      <c r="P413" s="199"/>
      <c r="Q413" s="199"/>
      <c r="R413" s="199"/>
      <c r="S413" s="199"/>
      <c r="T413" s="199"/>
      <c r="U413" s="199"/>
      <c r="V413" s="199"/>
      <c r="W413" s="199"/>
      <c r="X413" s="199"/>
      <c r="Y413" s="199"/>
    </row>
    <row r="414" spans="2:25" x14ac:dyDescent="0.2">
      <c r="B414" s="31"/>
      <c r="C414" s="116"/>
      <c r="D414" s="31"/>
      <c r="E414" s="31"/>
      <c r="F414" s="198"/>
      <c r="G414" s="31"/>
      <c r="H414" s="198"/>
      <c r="I414" s="199"/>
      <c r="J414" s="31"/>
      <c r="K414" s="31"/>
      <c r="L414" s="31"/>
      <c r="M414" s="199"/>
      <c r="N414" s="199"/>
      <c r="O414" s="199"/>
      <c r="P414" s="199"/>
      <c r="Q414" s="199"/>
      <c r="R414" s="199"/>
      <c r="S414" s="199"/>
      <c r="T414" s="199"/>
      <c r="U414" s="199"/>
      <c r="V414" s="199"/>
      <c r="W414" s="199"/>
      <c r="X414" s="199"/>
      <c r="Y414" s="199"/>
    </row>
    <row r="415" spans="2:25" x14ac:dyDescent="0.2">
      <c r="B415" s="31"/>
      <c r="C415" s="116"/>
      <c r="D415" s="31"/>
      <c r="E415" s="31"/>
      <c r="F415" s="198"/>
      <c r="G415" s="31"/>
      <c r="H415" s="198"/>
      <c r="I415" s="199"/>
      <c r="J415" s="31"/>
      <c r="K415" s="31"/>
      <c r="L415" s="31"/>
      <c r="M415" s="199"/>
      <c r="N415" s="199"/>
      <c r="O415" s="199"/>
      <c r="P415" s="199"/>
      <c r="Q415" s="199"/>
      <c r="R415" s="199"/>
      <c r="S415" s="199"/>
      <c r="T415" s="199"/>
      <c r="U415" s="199"/>
      <c r="V415" s="199"/>
      <c r="W415" s="199"/>
      <c r="X415" s="199"/>
      <c r="Y415" s="199"/>
    </row>
    <row r="416" spans="2:25" x14ac:dyDescent="0.2">
      <c r="B416" s="31"/>
      <c r="C416" s="116"/>
      <c r="D416" s="31"/>
      <c r="E416" s="31"/>
      <c r="F416" s="198"/>
      <c r="G416" s="31"/>
      <c r="H416" s="198"/>
      <c r="I416" s="199"/>
      <c r="J416" s="31"/>
      <c r="K416" s="31"/>
      <c r="L416" s="31"/>
      <c r="M416" s="199"/>
      <c r="N416" s="199"/>
      <c r="O416" s="199"/>
      <c r="P416" s="199"/>
      <c r="Q416" s="199"/>
      <c r="R416" s="199"/>
      <c r="S416" s="199"/>
      <c r="T416" s="199"/>
      <c r="U416" s="199"/>
      <c r="V416" s="199"/>
      <c r="W416" s="199"/>
      <c r="X416" s="199"/>
      <c r="Y416" s="199"/>
    </row>
    <row r="417" spans="2:25" x14ac:dyDescent="0.2">
      <c r="B417" s="31"/>
      <c r="C417" s="116"/>
      <c r="D417" s="31"/>
      <c r="E417" s="31"/>
      <c r="F417" s="198"/>
      <c r="G417" s="31"/>
      <c r="H417" s="198"/>
      <c r="I417" s="199"/>
      <c r="J417" s="31"/>
      <c r="K417" s="31"/>
      <c r="L417" s="31"/>
      <c r="M417" s="199"/>
      <c r="N417" s="199"/>
      <c r="O417" s="199"/>
      <c r="P417" s="199"/>
      <c r="Q417" s="199"/>
      <c r="R417" s="199"/>
      <c r="S417" s="199"/>
      <c r="T417" s="199"/>
      <c r="U417" s="199"/>
      <c r="V417" s="199"/>
      <c r="W417" s="199"/>
      <c r="X417" s="199"/>
      <c r="Y417" s="199"/>
    </row>
    <row r="418" spans="2:25" x14ac:dyDescent="0.2">
      <c r="B418" s="31"/>
      <c r="C418" s="116"/>
      <c r="D418" s="31"/>
      <c r="E418" s="31"/>
      <c r="F418" s="198"/>
      <c r="G418" s="31"/>
      <c r="H418" s="198"/>
      <c r="I418" s="199"/>
      <c r="J418" s="31"/>
      <c r="K418" s="31"/>
      <c r="L418" s="31"/>
      <c r="M418" s="199"/>
      <c r="N418" s="199"/>
      <c r="O418" s="199"/>
      <c r="P418" s="199"/>
      <c r="Q418" s="199"/>
      <c r="R418" s="199"/>
      <c r="S418" s="199"/>
      <c r="T418" s="199"/>
      <c r="U418" s="199"/>
      <c r="V418" s="199"/>
      <c r="W418" s="199"/>
      <c r="X418" s="199"/>
      <c r="Y418" s="199"/>
    </row>
    <row r="419" spans="2:25" x14ac:dyDescent="0.2">
      <c r="B419" s="31"/>
      <c r="C419" s="116"/>
      <c r="D419" s="31"/>
      <c r="E419" s="31"/>
      <c r="F419" s="198"/>
      <c r="G419" s="31"/>
      <c r="H419" s="198"/>
      <c r="I419" s="199"/>
      <c r="J419" s="31"/>
      <c r="K419" s="31"/>
      <c r="L419" s="31"/>
      <c r="M419" s="199"/>
      <c r="N419" s="199"/>
      <c r="O419" s="199"/>
      <c r="P419" s="199"/>
      <c r="Q419" s="199"/>
      <c r="R419" s="199"/>
      <c r="S419" s="199"/>
      <c r="T419" s="199"/>
      <c r="U419" s="199"/>
      <c r="V419" s="199"/>
      <c r="W419" s="199"/>
      <c r="X419" s="199"/>
      <c r="Y419" s="199"/>
    </row>
    <row r="420" spans="2:25" x14ac:dyDescent="0.2">
      <c r="B420" s="31"/>
      <c r="C420" s="116"/>
      <c r="D420" s="31"/>
      <c r="E420" s="31"/>
      <c r="F420" s="198"/>
      <c r="G420" s="31"/>
      <c r="H420" s="198"/>
      <c r="I420" s="199"/>
      <c r="J420" s="31"/>
      <c r="K420" s="31"/>
      <c r="L420" s="31"/>
      <c r="M420" s="199"/>
      <c r="N420" s="199"/>
      <c r="O420" s="199"/>
      <c r="P420" s="199"/>
      <c r="Q420" s="199"/>
      <c r="R420" s="199"/>
      <c r="S420" s="199"/>
      <c r="T420" s="199"/>
      <c r="U420" s="199"/>
      <c r="V420" s="199"/>
      <c r="W420" s="199"/>
      <c r="X420" s="199"/>
      <c r="Y420" s="199"/>
    </row>
    <row r="421" spans="2:25" x14ac:dyDescent="0.2">
      <c r="B421" s="31"/>
      <c r="C421" s="116"/>
      <c r="D421" s="31"/>
      <c r="E421" s="31"/>
      <c r="F421" s="198"/>
      <c r="G421" s="31"/>
      <c r="H421" s="198"/>
      <c r="I421" s="199"/>
      <c r="J421" s="31"/>
      <c r="K421" s="31"/>
      <c r="L421" s="31"/>
      <c r="M421" s="199"/>
      <c r="N421" s="199"/>
      <c r="O421" s="199"/>
      <c r="P421" s="199"/>
      <c r="Q421" s="199"/>
      <c r="R421" s="199"/>
      <c r="S421" s="199"/>
      <c r="T421" s="199"/>
      <c r="U421" s="199"/>
      <c r="V421" s="199"/>
      <c r="W421" s="199"/>
      <c r="X421" s="199"/>
      <c r="Y421" s="199"/>
    </row>
    <row r="422" spans="2:25" x14ac:dyDescent="0.2">
      <c r="B422" s="31"/>
      <c r="C422" s="116"/>
      <c r="D422" s="31"/>
      <c r="E422" s="31"/>
      <c r="F422" s="198"/>
      <c r="G422" s="31"/>
      <c r="H422" s="198"/>
      <c r="I422" s="199"/>
      <c r="J422" s="31"/>
      <c r="K422" s="31"/>
      <c r="L422" s="31"/>
      <c r="M422" s="199"/>
      <c r="N422" s="199"/>
      <c r="O422" s="199"/>
      <c r="P422" s="199"/>
      <c r="Q422" s="199"/>
      <c r="R422" s="199"/>
      <c r="S422" s="199"/>
      <c r="T422" s="199"/>
      <c r="U422" s="199"/>
      <c r="V422" s="199"/>
      <c r="W422" s="199"/>
      <c r="X422" s="199"/>
      <c r="Y422" s="199"/>
    </row>
    <row r="423" spans="2:25" x14ac:dyDescent="0.2">
      <c r="B423" s="31"/>
      <c r="C423" s="116"/>
      <c r="D423" s="31"/>
      <c r="E423" s="31"/>
      <c r="F423" s="198"/>
      <c r="G423" s="31"/>
      <c r="H423" s="198"/>
      <c r="I423" s="199"/>
      <c r="J423" s="31"/>
      <c r="K423" s="31"/>
      <c r="L423" s="31"/>
      <c r="M423" s="199"/>
      <c r="N423" s="199"/>
      <c r="O423" s="199"/>
      <c r="P423" s="199"/>
      <c r="Q423" s="199"/>
      <c r="R423" s="199"/>
      <c r="S423" s="199"/>
      <c r="T423" s="199"/>
      <c r="U423" s="199"/>
      <c r="V423" s="199"/>
      <c r="W423" s="199"/>
      <c r="X423" s="199"/>
      <c r="Y423" s="199"/>
    </row>
    <row r="424" spans="2:25" x14ac:dyDescent="0.2">
      <c r="B424" s="31"/>
      <c r="C424" s="116"/>
      <c r="D424" s="31"/>
      <c r="E424" s="31"/>
      <c r="F424" s="198"/>
      <c r="G424" s="31"/>
      <c r="H424" s="198"/>
      <c r="I424" s="199"/>
      <c r="J424" s="31"/>
      <c r="K424" s="31"/>
      <c r="L424" s="31"/>
      <c r="M424" s="199"/>
      <c r="N424" s="199"/>
      <c r="O424" s="199"/>
      <c r="P424" s="199"/>
      <c r="Q424" s="199"/>
      <c r="R424" s="199"/>
      <c r="S424" s="199"/>
      <c r="T424" s="199"/>
      <c r="U424" s="199"/>
      <c r="V424" s="199"/>
      <c r="W424" s="199"/>
      <c r="X424" s="199"/>
      <c r="Y424" s="199"/>
    </row>
    <row r="425" spans="2:25" x14ac:dyDescent="0.2">
      <c r="B425" s="31"/>
      <c r="C425" s="116"/>
      <c r="D425" s="31"/>
      <c r="E425" s="31"/>
      <c r="F425" s="198"/>
      <c r="G425" s="31"/>
      <c r="H425" s="198"/>
      <c r="I425" s="199"/>
      <c r="J425" s="31"/>
      <c r="K425" s="31"/>
      <c r="L425" s="31"/>
      <c r="M425" s="199"/>
      <c r="N425" s="199"/>
      <c r="O425" s="199"/>
      <c r="P425" s="199"/>
      <c r="Q425" s="199"/>
      <c r="R425" s="199"/>
      <c r="S425" s="199"/>
      <c r="T425" s="199"/>
      <c r="U425" s="199"/>
      <c r="V425" s="199"/>
      <c r="W425" s="199"/>
      <c r="X425" s="199"/>
      <c r="Y425" s="199"/>
    </row>
    <row r="426" spans="2:25" x14ac:dyDescent="0.2">
      <c r="B426" s="31"/>
      <c r="C426" s="116"/>
      <c r="D426" s="31"/>
      <c r="E426" s="31"/>
      <c r="F426" s="198"/>
      <c r="G426" s="31"/>
      <c r="H426" s="198"/>
      <c r="I426" s="199"/>
      <c r="J426" s="31"/>
      <c r="K426" s="31"/>
      <c r="L426" s="31"/>
      <c r="M426" s="199"/>
      <c r="N426" s="199"/>
      <c r="O426" s="199"/>
      <c r="P426" s="199"/>
      <c r="Q426" s="199"/>
      <c r="R426" s="199"/>
      <c r="S426" s="199"/>
      <c r="T426" s="199"/>
      <c r="U426" s="199"/>
      <c r="V426" s="199"/>
      <c r="W426" s="199"/>
      <c r="X426" s="199"/>
      <c r="Y426" s="199"/>
    </row>
    <row r="427" spans="2:25" x14ac:dyDescent="0.2">
      <c r="B427" s="31"/>
      <c r="C427" s="116"/>
      <c r="D427" s="31"/>
      <c r="E427" s="31"/>
      <c r="F427" s="198"/>
      <c r="G427" s="31"/>
      <c r="H427" s="198"/>
      <c r="I427" s="199"/>
      <c r="J427" s="31"/>
      <c r="K427" s="31"/>
      <c r="L427" s="31"/>
      <c r="M427" s="199"/>
      <c r="N427" s="199"/>
      <c r="O427" s="199"/>
      <c r="P427" s="199"/>
      <c r="Q427" s="199"/>
      <c r="R427" s="199"/>
      <c r="S427" s="199"/>
      <c r="T427" s="199"/>
      <c r="U427" s="199"/>
      <c r="V427" s="199"/>
      <c r="W427" s="199"/>
      <c r="X427" s="199"/>
      <c r="Y427" s="199"/>
    </row>
    <row r="428" spans="2:25" x14ac:dyDescent="0.2">
      <c r="B428" s="31"/>
      <c r="C428" s="116"/>
      <c r="D428" s="31"/>
      <c r="E428" s="31"/>
      <c r="F428" s="198"/>
      <c r="G428" s="31"/>
      <c r="H428" s="198"/>
      <c r="I428" s="199"/>
      <c r="J428" s="31"/>
      <c r="K428" s="31"/>
      <c r="L428" s="31"/>
      <c r="M428" s="199"/>
      <c r="N428" s="199"/>
      <c r="O428" s="199"/>
      <c r="P428" s="199"/>
      <c r="Q428" s="199"/>
      <c r="R428" s="199"/>
      <c r="S428" s="199"/>
      <c r="T428" s="199"/>
      <c r="U428" s="199"/>
      <c r="V428" s="199"/>
      <c r="W428" s="199"/>
      <c r="X428" s="199"/>
      <c r="Y428" s="199"/>
    </row>
    <row r="429" spans="2:25" x14ac:dyDescent="0.2">
      <c r="B429" s="31"/>
      <c r="C429" s="116"/>
      <c r="D429" s="31"/>
      <c r="E429" s="31"/>
      <c r="F429" s="198"/>
      <c r="G429" s="31"/>
      <c r="H429" s="198"/>
      <c r="I429" s="199"/>
      <c r="J429" s="31"/>
      <c r="K429" s="31"/>
      <c r="L429" s="31"/>
      <c r="M429" s="199"/>
      <c r="N429" s="199"/>
      <c r="O429" s="199"/>
      <c r="P429" s="199"/>
      <c r="Q429" s="199"/>
      <c r="R429" s="199"/>
      <c r="S429" s="199"/>
      <c r="T429" s="199"/>
      <c r="U429" s="199"/>
      <c r="V429" s="199"/>
      <c r="W429" s="199"/>
      <c r="X429" s="199"/>
      <c r="Y429" s="199"/>
    </row>
    <row r="430" spans="2:25" x14ac:dyDescent="0.2">
      <c r="B430" s="31"/>
      <c r="C430" s="116"/>
      <c r="D430" s="31"/>
      <c r="E430" s="31"/>
      <c r="F430" s="198"/>
      <c r="G430" s="31"/>
      <c r="H430" s="198"/>
      <c r="I430" s="199"/>
      <c r="J430" s="31"/>
      <c r="K430" s="31"/>
      <c r="L430" s="31"/>
      <c r="M430" s="199"/>
      <c r="N430" s="199"/>
      <c r="O430" s="199"/>
      <c r="P430" s="199"/>
      <c r="Q430" s="199"/>
      <c r="R430" s="199"/>
      <c r="S430" s="199"/>
      <c r="T430" s="199"/>
      <c r="U430" s="199"/>
      <c r="V430" s="199"/>
      <c r="W430" s="199"/>
      <c r="X430" s="199"/>
      <c r="Y430" s="199"/>
    </row>
    <row r="431" spans="2:25" x14ac:dyDescent="0.2">
      <c r="B431" s="31"/>
      <c r="C431" s="116"/>
      <c r="D431" s="31"/>
      <c r="E431" s="31"/>
      <c r="F431" s="198"/>
      <c r="G431" s="31"/>
      <c r="H431" s="198"/>
      <c r="I431" s="199"/>
      <c r="J431" s="31"/>
      <c r="K431" s="31"/>
      <c r="L431" s="31"/>
      <c r="M431" s="199"/>
      <c r="N431" s="199"/>
      <c r="O431" s="199"/>
      <c r="P431" s="199"/>
      <c r="Q431" s="199"/>
      <c r="R431" s="199"/>
      <c r="S431" s="199"/>
      <c r="T431" s="199"/>
      <c r="U431" s="199"/>
      <c r="V431" s="199"/>
      <c r="W431" s="199"/>
      <c r="X431" s="199"/>
      <c r="Y431" s="199"/>
    </row>
    <row r="432" spans="2:25" x14ac:dyDescent="0.2">
      <c r="B432" s="31"/>
      <c r="C432" s="116"/>
      <c r="D432" s="31"/>
      <c r="E432" s="31"/>
      <c r="F432" s="198"/>
      <c r="G432" s="31"/>
      <c r="H432" s="198"/>
      <c r="I432" s="199"/>
      <c r="J432" s="31"/>
      <c r="K432" s="31"/>
      <c r="L432" s="31"/>
      <c r="M432" s="199"/>
      <c r="N432" s="199"/>
      <c r="O432" s="199"/>
      <c r="P432" s="199"/>
      <c r="Q432" s="199"/>
      <c r="R432" s="199"/>
      <c r="S432" s="199"/>
      <c r="T432" s="199"/>
      <c r="U432" s="199"/>
      <c r="V432" s="199"/>
      <c r="W432" s="199"/>
      <c r="X432" s="199"/>
      <c r="Y432" s="199"/>
    </row>
    <row r="433" spans="2:25" x14ac:dyDescent="0.2">
      <c r="B433" s="31"/>
      <c r="C433" s="116"/>
      <c r="D433" s="31"/>
      <c r="E433" s="31"/>
      <c r="F433" s="198"/>
      <c r="G433" s="31"/>
      <c r="H433" s="198"/>
      <c r="I433" s="199"/>
      <c r="J433" s="31"/>
      <c r="K433" s="31"/>
      <c r="L433" s="31"/>
      <c r="M433" s="199"/>
      <c r="N433" s="199"/>
      <c r="O433" s="199"/>
      <c r="P433" s="199"/>
      <c r="Q433" s="199"/>
      <c r="R433" s="199"/>
      <c r="S433" s="199"/>
      <c r="T433" s="199"/>
      <c r="U433" s="199"/>
      <c r="V433" s="199"/>
      <c r="W433" s="199"/>
      <c r="X433" s="199"/>
      <c r="Y433" s="199"/>
    </row>
    <row r="434" spans="2:25" x14ac:dyDescent="0.2">
      <c r="B434" s="31"/>
      <c r="C434" s="116"/>
      <c r="D434" s="31"/>
      <c r="E434" s="31"/>
      <c r="F434" s="198"/>
      <c r="G434" s="31"/>
      <c r="H434" s="198"/>
      <c r="I434" s="199"/>
      <c r="J434" s="31"/>
      <c r="K434" s="31"/>
      <c r="L434" s="31"/>
      <c r="M434" s="199"/>
      <c r="N434" s="199"/>
      <c r="O434" s="199"/>
      <c r="P434" s="199"/>
      <c r="Q434" s="199"/>
      <c r="R434" s="199"/>
      <c r="S434" s="199"/>
      <c r="T434" s="199"/>
      <c r="U434" s="199"/>
      <c r="V434" s="199"/>
      <c r="W434" s="199"/>
      <c r="X434" s="199"/>
      <c r="Y434" s="199"/>
    </row>
    <row r="435" spans="2:25" x14ac:dyDescent="0.2">
      <c r="B435" s="31"/>
      <c r="C435" s="116"/>
      <c r="D435" s="31"/>
      <c r="E435" s="31"/>
      <c r="F435" s="198"/>
      <c r="G435" s="31"/>
      <c r="H435" s="198"/>
      <c r="I435" s="199"/>
      <c r="J435" s="31"/>
      <c r="K435" s="31"/>
      <c r="L435" s="31"/>
      <c r="M435" s="199"/>
      <c r="N435" s="199"/>
      <c r="O435" s="199"/>
      <c r="P435" s="199"/>
      <c r="Q435" s="199"/>
      <c r="R435" s="199"/>
      <c r="S435" s="199"/>
      <c r="T435" s="199"/>
      <c r="U435" s="199"/>
      <c r="V435" s="199"/>
      <c r="W435" s="199"/>
      <c r="X435" s="199"/>
      <c r="Y435" s="199"/>
    </row>
    <row r="436" spans="2:25" x14ac:dyDescent="0.2">
      <c r="B436" s="31"/>
      <c r="C436" s="116"/>
      <c r="D436" s="31"/>
      <c r="E436" s="31"/>
      <c r="F436" s="198"/>
      <c r="G436" s="31"/>
      <c r="H436" s="198"/>
      <c r="I436" s="199"/>
      <c r="J436" s="31"/>
      <c r="K436" s="31"/>
      <c r="L436" s="31"/>
      <c r="M436" s="199"/>
      <c r="N436" s="199"/>
      <c r="O436" s="199"/>
      <c r="P436" s="199"/>
      <c r="Q436" s="199"/>
      <c r="R436" s="199"/>
      <c r="S436" s="199"/>
      <c r="T436" s="199"/>
      <c r="U436" s="199"/>
      <c r="V436" s="199"/>
      <c r="W436" s="199"/>
      <c r="X436" s="199"/>
      <c r="Y436" s="199"/>
    </row>
    <row r="437" spans="2:25" x14ac:dyDescent="0.2">
      <c r="B437" s="31"/>
      <c r="C437" s="116"/>
      <c r="D437" s="31"/>
      <c r="E437" s="31"/>
      <c r="F437" s="198"/>
      <c r="G437" s="31"/>
      <c r="H437" s="198"/>
      <c r="I437" s="199"/>
      <c r="J437" s="31"/>
      <c r="K437" s="31"/>
      <c r="L437" s="31"/>
      <c r="M437" s="199"/>
      <c r="N437" s="199"/>
      <c r="O437" s="199"/>
      <c r="P437" s="199"/>
      <c r="Q437" s="199"/>
      <c r="R437" s="199"/>
      <c r="S437" s="199"/>
      <c r="T437" s="199"/>
      <c r="U437" s="199"/>
      <c r="V437" s="199"/>
      <c r="W437" s="199"/>
      <c r="X437" s="199"/>
      <c r="Y437" s="199"/>
    </row>
    <row r="438" spans="2:25" x14ac:dyDescent="0.2">
      <c r="B438" s="31"/>
      <c r="C438" s="116"/>
      <c r="D438" s="31"/>
      <c r="E438" s="31"/>
      <c r="F438" s="198"/>
      <c r="G438" s="31"/>
      <c r="H438" s="198"/>
      <c r="I438" s="199"/>
      <c r="J438" s="31"/>
      <c r="K438" s="31"/>
      <c r="L438" s="31"/>
      <c r="M438" s="199"/>
      <c r="N438" s="199"/>
      <c r="O438" s="199"/>
      <c r="P438" s="199"/>
      <c r="Q438" s="199"/>
      <c r="R438" s="199"/>
      <c r="S438" s="199"/>
      <c r="T438" s="199"/>
      <c r="U438" s="199"/>
      <c r="V438" s="199"/>
      <c r="W438" s="199"/>
      <c r="X438" s="199"/>
      <c r="Y438" s="199"/>
    </row>
    <row r="439" spans="2:25" x14ac:dyDescent="0.2">
      <c r="B439" s="31"/>
      <c r="C439" s="116"/>
      <c r="D439" s="31"/>
      <c r="E439" s="31"/>
      <c r="F439" s="198"/>
      <c r="G439" s="31"/>
      <c r="H439" s="198"/>
      <c r="I439" s="199"/>
      <c r="J439" s="31"/>
      <c r="K439" s="31"/>
      <c r="L439" s="31"/>
      <c r="M439" s="199"/>
      <c r="N439" s="199"/>
      <c r="O439" s="199"/>
      <c r="P439" s="199"/>
      <c r="Q439" s="199"/>
      <c r="R439" s="199"/>
      <c r="S439" s="199"/>
      <c r="T439" s="199"/>
      <c r="U439" s="199"/>
      <c r="V439" s="199"/>
      <c r="W439" s="199"/>
      <c r="X439" s="199"/>
      <c r="Y439" s="199"/>
    </row>
    <row r="440" spans="2:25" x14ac:dyDescent="0.2">
      <c r="B440" s="31"/>
      <c r="C440" s="116"/>
      <c r="D440" s="31"/>
      <c r="E440" s="31"/>
      <c r="F440" s="198"/>
      <c r="G440" s="31"/>
      <c r="H440" s="198"/>
      <c r="I440" s="199"/>
      <c r="J440" s="31"/>
      <c r="K440" s="31"/>
      <c r="L440" s="31"/>
      <c r="M440" s="199"/>
      <c r="N440" s="199"/>
      <c r="O440" s="199"/>
      <c r="P440" s="199"/>
      <c r="Q440" s="199"/>
      <c r="R440" s="199"/>
      <c r="S440" s="199"/>
      <c r="T440" s="199"/>
      <c r="U440" s="199"/>
      <c r="V440" s="199"/>
      <c r="W440" s="199"/>
      <c r="X440" s="199"/>
      <c r="Y440" s="199"/>
    </row>
    <row r="441" spans="2:25" x14ac:dyDescent="0.2">
      <c r="B441" s="31"/>
      <c r="C441" s="116"/>
      <c r="D441" s="31"/>
      <c r="E441" s="31"/>
      <c r="F441" s="198"/>
      <c r="G441" s="31"/>
      <c r="H441" s="198"/>
      <c r="I441" s="199"/>
      <c r="J441" s="31"/>
      <c r="K441" s="31"/>
      <c r="L441" s="31"/>
      <c r="M441" s="199"/>
      <c r="N441" s="199"/>
      <c r="O441" s="199"/>
      <c r="P441" s="199"/>
      <c r="Q441" s="199"/>
      <c r="R441" s="199"/>
      <c r="S441" s="199"/>
      <c r="T441" s="199"/>
      <c r="U441" s="199"/>
      <c r="V441" s="199"/>
      <c r="W441" s="199"/>
      <c r="X441" s="199"/>
      <c r="Y441" s="199"/>
    </row>
    <row r="442" spans="2:25" x14ac:dyDescent="0.2">
      <c r="B442" s="31"/>
      <c r="C442" s="116"/>
      <c r="D442" s="31"/>
      <c r="E442" s="31"/>
      <c r="F442" s="198"/>
      <c r="G442" s="31"/>
      <c r="H442" s="198"/>
      <c r="I442" s="199"/>
      <c r="J442" s="31"/>
      <c r="K442" s="31"/>
      <c r="L442" s="31"/>
      <c r="M442" s="199"/>
      <c r="N442" s="199"/>
      <c r="O442" s="199"/>
      <c r="P442" s="199"/>
      <c r="Q442" s="199"/>
      <c r="R442" s="199"/>
      <c r="S442" s="199"/>
      <c r="T442" s="199"/>
      <c r="U442" s="199"/>
      <c r="V442" s="199"/>
      <c r="W442" s="199"/>
      <c r="X442" s="199"/>
      <c r="Y442" s="199"/>
    </row>
    <row r="443" spans="2:25" x14ac:dyDescent="0.2">
      <c r="B443" s="31"/>
      <c r="C443" s="116"/>
      <c r="D443" s="31"/>
      <c r="E443" s="31"/>
      <c r="F443" s="198"/>
      <c r="G443" s="31"/>
      <c r="H443" s="198"/>
      <c r="I443" s="199"/>
      <c r="J443" s="31"/>
      <c r="K443" s="31"/>
      <c r="L443" s="31"/>
      <c r="M443" s="199"/>
      <c r="N443" s="199"/>
      <c r="O443" s="199"/>
      <c r="P443" s="199"/>
      <c r="Q443" s="199"/>
      <c r="R443" s="199"/>
      <c r="S443" s="199"/>
      <c r="T443" s="199"/>
      <c r="U443" s="199"/>
      <c r="V443" s="199"/>
      <c r="W443" s="199"/>
      <c r="X443" s="199"/>
      <c r="Y443" s="199"/>
    </row>
    <row r="444" spans="2:25" x14ac:dyDescent="0.2">
      <c r="B444" s="31"/>
      <c r="C444" s="116"/>
      <c r="D444" s="31"/>
      <c r="E444" s="31"/>
      <c r="F444" s="198"/>
      <c r="G444" s="31"/>
      <c r="H444" s="198"/>
      <c r="I444" s="199"/>
      <c r="J444" s="31"/>
      <c r="K444" s="31"/>
      <c r="L444" s="31"/>
      <c r="M444" s="199"/>
      <c r="N444" s="199"/>
      <c r="O444" s="199"/>
      <c r="P444" s="199"/>
      <c r="Q444" s="199"/>
      <c r="R444" s="199"/>
      <c r="S444" s="199"/>
      <c r="T444" s="199"/>
      <c r="U444" s="199"/>
      <c r="V444" s="199"/>
      <c r="W444" s="199"/>
      <c r="X444" s="199"/>
      <c r="Y444" s="199"/>
    </row>
    <row r="445" spans="2:25" x14ac:dyDescent="0.2">
      <c r="B445" s="31"/>
      <c r="C445" s="116"/>
      <c r="D445" s="31"/>
      <c r="E445" s="31"/>
      <c r="F445" s="198"/>
      <c r="G445" s="31"/>
      <c r="H445" s="198"/>
      <c r="I445" s="199"/>
      <c r="J445" s="31"/>
      <c r="K445" s="31"/>
      <c r="L445" s="31"/>
      <c r="M445" s="199"/>
      <c r="N445" s="199"/>
      <c r="O445" s="199"/>
      <c r="P445" s="199"/>
      <c r="Q445" s="199"/>
      <c r="R445" s="199"/>
      <c r="S445" s="199"/>
      <c r="T445" s="199"/>
      <c r="U445" s="199"/>
      <c r="V445" s="199"/>
      <c r="W445" s="199"/>
      <c r="X445" s="199"/>
      <c r="Y445" s="199"/>
    </row>
    <row r="446" spans="2:25" x14ac:dyDescent="0.2">
      <c r="B446" s="31"/>
      <c r="C446" s="116"/>
      <c r="D446" s="31"/>
      <c r="G446" s="31"/>
      <c r="H446" s="198"/>
      <c r="I446" s="199"/>
      <c r="J446" s="31"/>
      <c r="K446" s="31"/>
      <c r="L446" s="31"/>
      <c r="M446" s="199"/>
      <c r="N446" s="199"/>
      <c r="O446" s="199"/>
      <c r="P446" s="199"/>
      <c r="Q446" s="199"/>
      <c r="R446" s="199"/>
      <c r="S446" s="199"/>
      <c r="T446" s="199"/>
      <c r="U446" s="199"/>
      <c r="V446" s="199"/>
      <c r="W446" s="199"/>
      <c r="X446" s="199"/>
      <c r="Y446" s="199"/>
    </row>
    <row r="447" spans="2:25" x14ac:dyDescent="0.2">
      <c r="K447" s="200"/>
      <c r="N447" s="118"/>
    </row>
    <row r="448" spans="2:25" x14ac:dyDescent="0.2">
      <c r="K448" s="200"/>
      <c r="N448" s="118"/>
    </row>
    <row r="449" spans="11:14" x14ac:dyDescent="0.2">
      <c r="K449" s="200"/>
      <c r="N449" s="118"/>
    </row>
    <row r="450" spans="11:14" x14ac:dyDescent="0.2">
      <c r="K450" s="200"/>
      <c r="N450" s="118"/>
    </row>
    <row r="451" spans="11:14" x14ac:dyDescent="0.2">
      <c r="K451" s="200"/>
      <c r="N451" s="118"/>
    </row>
    <row r="452" spans="11:14" x14ac:dyDescent="0.2">
      <c r="K452" s="200"/>
      <c r="N452" s="118"/>
    </row>
    <row r="453" spans="11:14" x14ac:dyDescent="0.2">
      <c r="K453" s="200"/>
      <c r="N453" s="118"/>
    </row>
    <row r="454" spans="11:14" x14ac:dyDescent="0.2">
      <c r="K454" s="200"/>
      <c r="N454" s="118"/>
    </row>
    <row r="455" spans="11:14" x14ac:dyDescent="0.2">
      <c r="K455" s="200"/>
      <c r="N455" s="118"/>
    </row>
    <row r="456" spans="11:14" x14ac:dyDescent="0.2">
      <c r="K456" s="200"/>
      <c r="N456" s="118"/>
    </row>
    <row r="457" spans="11:14" x14ac:dyDescent="0.2">
      <c r="K457" s="200"/>
      <c r="N457" s="118"/>
    </row>
    <row r="458" spans="11:14" x14ac:dyDescent="0.2">
      <c r="K458" s="200"/>
      <c r="N458" s="118"/>
    </row>
    <row r="459" spans="11:14" x14ac:dyDescent="0.2">
      <c r="K459" s="200"/>
      <c r="N459" s="118"/>
    </row>
    <row r="460" spans="11:14" x14ac:dyDescent="0.2">
      <c r="K460" s="200"/>
      <c r="N460" s="118"/>
    </row>
    <row r="461" spans="11:14" x14ac:dyDescent="0.2">
      <c r="K461" s="200"/>
      <c r="N461" s="118"/>
    </row>
    <row r="462" spans="11:14" x14ac:dyDescent="0.2">
      <c r="K462" s="200"/>
      <c r="N462" s="118"/>
    </row>
    <row r="463" spans="11:14" x14ac:dyDescent="0.2">
      <c r="K463" s="200"/>
      <c r="N463" s="118"/>
    </row>
    <row r="464" spans="11:14" x14ac:dyDescent="0.2">
      <c r="K464" s="200"/>
      <c r="N464" s="118"/>
    </row>
    <row r="465" spans="11:14" x14ac:dyDescent="0.2">
      <c r="K465" s="200"/>
      <c r="N465" s="118"/>
    </row>
    <row r="466" spans="11:14" x14ac:dyDescent="0.2">
      <c r="K466" s="200"/>
      <c r="N466" s="118"/>
    </row>
    <row r="467" spans="11:14" x14ac:dyDescent="0.2">
      <c r="K467" s="200"/>
      <c r="N467" s="118"/>
    </row>
    <row r="468" spans="11:14" x14ac:dyDescent="0.2">
      <c r="K468" s="200"/>
      <c r="N468" s="118"/>
    </row>
    <row r="469" spans="11:14" x14ac:dyDescent="0.2">
      <c r="K469" s="200"/>
      <c r="N469" s="118"/>
    </row>
    <row r="470" spans="11:14" x14ac:dyDescent="0.2">
      <c r="K470" s="200"/>
      <c r="N470" s="118"/>
    </row>
    <row r="471" spans="11:14" x14ac:dyDescent="0.2">
      <c r="K471" s="200"/>
      <c r="N471" s="118"/>
    </row>
    <row r="472" spans="11:14" x14ac:dyDescent="0.2">
      <c r="K472" s="200"/>
      <c r="N472" s="118"/>
    </row>
    <row r="473" spans="11:14" x14ac:dyDescent="0.2">
      <c r="K473" s="200"/>
      <c r="N473" s="118"/>
    </row>
    <row r="474" spans="11:14" x14ac:dyDescent="0.2">
      <c r="K474" s="200"/>
      <c r="N474" s="118"/>
    </row>
    <row r="475" spans="11:14" x14ac:dyDescent="0.2">
      <c r="K475" s="200"/>
      <c r="N475" s="118"/>
    </row>
    <row r="476" spans="11:14" x14ac:dyDescent="0.2">
      <c r="K476" s="200"/>
      <c r="N476" s="118"/>
    </row>
    <row r="477" spans="11:14" x14ac:dyDescent="0.2">
      <c r="K477" s="200"/>
      <c r="N477" s="118"/>
    </row>
    <row r="478" spans="11:14" x14ac:dyDescent="0.2">
      <c r="K478" s="200"/>
      <c r="N478" s="118"/>
    </row>
    <row r="479" spans="11:14" x14ac:dyDescent="0.2">
      <c r="K479" s="200"/>
      <c r="N479" s="118"/>
    </row>
    <row r="480" spans="11:14" x14ac:dyDescent="0.2">
      <c r="K480" s="200"/>
      <c r="N480" s="118"/>
    </row>
    <row r="481" spans="11:14" x14ac:dyDescent="0.2">
      <c r="K481" s="200"/>
      <c r="N481" s="118"/>
    </row>
    <row r="482" spans="11:14" x14ac:dyDescent="0.2">
      <c r="K482" s="200"/>
      <c r="N482" s="118"/>
    </row>
    <row r="483" spans="11:14" x14ac:dyDescent="0.2">
      <c r="K483" s="200"/>
      <c r="N483" s="118"/>
    </row>
    <row r="484" spans="11:14" x14ac:dyDescent="0.2">
      <c r="K484" s="200"/>
      <c r="N484" s="118"/>
    </row>
    <row r="485" spans="11:14" x14ac:dyDescent="0.2">
      <c r="K485" s="200"/>
      <c r="N485" s="118"/>
    </row>
    <row r="486" spans="11:14" x14ac:dyDescent="0.2">
      <c r="K486" s="200"/>
      <c r="N486" s="118"/>
    </row>
    <row r="487" spans="11:14" x14ac:dyDescent="0.2">
      <c r="K487" s="200"/>
      <c r="N487" s="118"/>
    </row>
    <row r="488" spans="11:14" x14ac:dyDescent="0.2">
      <c r="K488" s="200"/>
      <c r="N488" s="118"/>
    </row>
    <row r="489" spans="11:14" x14ac:dyDescent="0.2">
      <c r="K489" s="200"/>
      <c r="N489" s="118"/>
    </row>
    <row r="490" spans="11:14" x14ac:dyDescent="0.2">
      <c r="K490" s="200"/>
      <c r="N490" s="118"/>
    </row>
    <row r="491" spans="11:14" x14ac:dyDescent="0.2">
      <c r="K491" s="200"/>
      <c r="N491" s="118"/>
    </row>
    <row r="492" spans="11:14" x14ac:dyDescent="0.2">
      <c r="K492" s="200"/>
      <c r="N492" s="118"/>
    </row>
    <row r="493" spans="11:14" x14ac:dyDescent="0.2">
      <c r="K493" s="200"/>
      <c r="N493" s="118"/>
    </row>
    <row r="494" spans="11:14" x14ac:dyDescent="0.2">
      <c r="K494" s="200"/>
      <c r="N494" s="118"/>
    </row>
    <row r="495" spans="11:14" x14ac:dyDescent="0.2">
      <c r="K495" s="200"/>
      <c r="N495" s="118"/>
    </row>
    <row r="496" spans="11:14" x14ac:dyDescent="0.2">
      <c r="K496" s="200"/>
      <c r="N496" s="118"/>
    </row>
    <row r="497" spans="11:14" x14ac:dyDescent="0.2">
      <c r="K497" s="200"/>
      <c r="N497" s="118"/>
    </row>
    <row r="498" spans="11:14" x14ac:dyDescent="0.2">
      <c r="K498" s="200"/>
      <c r="N498" s="118"/>
    </row>
    <row r="499" spans="11:14" x14ac:dyDescent="0.2">
      <c r="K499" s="200"/>
      <c r="N499" s="118"/>
    </row>
    <row r="500" spans="11:14" x14ac:dyDescent="0.2">
      <c r="K500" s="200"/>
      <c r="N500" s="118"/>
    </row>
    <row r="501" spans="11:14" x14ac:dyDescent="0.2">
      <c r="K501" s="200"/>
      <c r="N501" s="118"/>
    </row>
    <row r="502" spans="11:14" x14ac:dyDescent="0.2">
      <c r="K502" s="200"/>
      <c r="N502" s="118"/>
    </row>
    <row r="503" spans="11:14" x14ac:dyDescent="0.2">
      <c r="K503" s="200"/>
      <c r="N503" s="118"/>
    </row>
    <row r="504" spans="11:14" x14ac:dyDescent="0.2">
      <c r="K504" s="200"/>
      <c r="N504" s="118"/>
    </row>
    <row r="505" spans="11:14" x14ac:dyDescent="0.2">
      <c r="K505" s="200"/>
      <c r="N505" s="118"/>
    </row>
    <row r="506" spans="11:14" x14ac:dyDescent="0.2">
      <c r="K506" s="200"/>
      <c r="N506" s="118"/>
    </row>
    <row r="507" spans="11:14" x14ac:dyDescent="0.2">
      <c r="K507" s="200"/>
      <c r="N507" s="118"/>
    </row>
    <row r="508" spans="11:14" x14ac:dyDescent="0.2">
      <c r="K508" s="200"/>
      <c r="N508" s="118"/>
    </row>
    <row r="509" spans="11:14" x14ac:dyDescent="0.2">
      <c r="K509" s="200"/>
      <c r="N509" s="118"/>
    </row>
    <row r="510" spans="11:14" x14ac:dyDescent="0.2">
      <c r="K510" s="200"/>
      <c r="N510" s="118"/>
    </row>
    <row r="511" spans="11:14" x14ac:dyDescent="0.2">
      <c r="K511" s="200"/>
      <c r="N511" s="118"/>
    </row>
    <row r="512" spans="11:14" x14ac:dyDescent="0.2">
      <c r="K512" s="200"/>
      <c r="N512" s="118"/>
    </row>
    <row r="513" spans="11:14" x14ac:dyDescent="0.2">
      <c r="K513" s="200"/>
      <c r="N513" s="118"/>
    </row>
    <row r="514" spans="11:14" x14ac:dyDescent="0.2">
      <c r="K514" s="200"/>
      <c r="N514" s="118"/>
    </row>
    <row r="515" spans="11:14" x14ac:dyDescent="0.2">
      <c r="K515" s="200"/>
      <c r="N515" s="118"/>
    </row>
    <row r="516" spans="11:14" x14ac:dyDescent="0.2">
      <c r="K516" s="200"/>
      <c r="N516" s="118"/>
    </row>
    <row r="517" spans="11:14" x14ac:dyDescent="0.2">
      <c r="K517" s="200"/>
      <c r="N517" s="118"/>
    </row>
    <row r="518" spans="11:14" x14ac:dyDescent="0.2">
      <c r="K518" s="200"/>
      <c r="N518" s="118"/>
    </row>
    <row r="519" spans="11:14" x14ac:dyDescent="0.2">
      <c r="K519" s="200"/>
      <c r="N519" s="118"/>
    </row>
  </sheetData>
  <mergeCells count="32">
    <mergeCell ref="AA11:AA126"/>
    <mergeCell ref="U6:U7"/>
    <mergeCell ref="M5:U5"/>
    <mergeCell ref="B128:C128"/>
    <mergeCell ref="B53:C53"/>
    <mergeCell ref="R6:R7"/>
    <mergeCell ref="J6:J7"/>
    <mergeCell ref="D5:E6"/>
    <mergeCell ref="D7:D8"/>
    <mergeCell ref="B72:C72"/>
    <mergeCell ref="B11:C11"/>
    <mergeCell ref="J5:L5"/>
    <mergeCell ref="B10:C10"/>
    <mergeCell ref="Q6:Q7"/>
    <mergeCell ref="B5:B8"/>
    <mergeCell ref="C5:C8"/>
    <mergeCell ref="W1:Y1"/>
    <mergeCell ref="V5:Y5"/>
    <mergeCell ref="V6:V7"/>
    <mergeCell ref="W6:Y6"/>
    <mergeCell ref="B3:Y3"/>
    <mergeCell ref="I5:I7"/>
    <mergeCell ref="H5:H7"/>
    <mergeCell ref="F5:F8"/>
    <mergeCell ref="B4:Y4"/>
    <mergeCell ref="K6:L6"/>
    <mergeCell ref="B2:Y2"/>
    <mergeCell ref="M6:M7"/>
    <mergeCell ref="G5:G8"/>
    <mergeCell ref="N6:O6"/>
    <mergeCell ref="S6:S7"/>
    <mergeCell ref="E7:E8"/>
  </mergeCells>
  <phoneticPr fontId="0" type="noConversion"/>
  <printOptions horizontalCentered="1"/>
  <pageMargins left="0.15748031496062992" right="0.19685039370078741" top="0.59055118110236227" bottom="0.59055118110236227" header="0.27559055118110237" footer="0.31496062992125984"/>
  <pageSetup paperSize="9" scale="33" fitToHeight="0" orientation="landscape" r:id="rId1"/>
  <headerFooter differentFirst="1">
    <oddHeader>&amp;C&amp;"Times New Roman,обычный"&amp;P</oddHeader>
    <oddFooter>&amp;L&amp;G &amp;8ПУ.ТРВ\ПУ.БКВ\</oddFooter>
    <firstFooter>&amp;L&amp;G &amp;8ПУ.ТРВ\ПУ.БКВ\</firstFooter>
  </headerFooter>
  <colBreaks count="1" manualBreakCount="1">
    <brk id="15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C51"/>
  <sheetViews>
    <sheetView workbookViewId="0">
      <selection activeCell="C31" sqref="C31"/>
    </sheetView>
  </sheetViews>
  <sheetFormatPr defaultRowHeight="12.75" x14ac:dyDescent="0.2"/>
  <sheetData>
    <row r="3" spans="3:3" x14ac:dyDescent="0.2">
      <c r="C3" s="7">
        <v>108.9</v>
      </c>
    </row>
    <row r="4" spans="3:3" x14ac:dyDescent="0.2">
      <c r="C4" s="7">
        <v>80.099999999999994</v>
      </c>
    </row>
    <row r="5" spans="3:3" x14ac:dyDescent="0.2">
      <c r="C5" s="7">
        <v>79.3</v>
      </c>
    </row>
    <row r="6" spans="3:3" x14ac:dyDescent="0.2">
      <c r="C6" s="7">
        <v>107.6</v>
      </c>
    </row>
    <row r="7" spans="3:3" x14ac:dyDescent="0.2">
      <c r="C7" s="7">
        <v>52.7</v>
      </c>
    </row>
    <row r="8" spans="3:3" x14ac:dyDescent="0.2">
      <c r="C8" s="7">
        <v>25.2</v>
      </c>
    </row>
    <row r="9" spans="3:3" x14ac:dyDescent="0.2">
      <c r="C9" s="7">
        <v>105.6</v>
      </c>
    </row>
    <row r="10" spans="3:3" x14ac:dyDescent="0.2">
      <c r="C10" s="7">
        <v>121.8</v>
      </c>
    </row>
    <row r="11" spans="3:3" x14ac:dyDescent="0.2">
      <c r="C11" s="7">
        <v>126.3</v>
      </c>
    </row>
    <row r="12" spans="3:3" x14ac:dyDescent="0.2">
      <c r="C12">
        <v>121.6</v>
      </c>
    </row>
    <row r="13" spans="3:3" x14ac:dyDescent="0.2">
      <c r="C13" s="7">
        <v>221.8</v>
      </c>
    </row>
    <row r="14" spans="3:3" x14ac:dyDescent="0.2">
      <c r="C14" s="7">
        <v>460.6</v>
      </c>
    </row>
    <row r="15" spans="3:3" x14ac:dyDescent="0.2">
      <c r="C15">
        <v>340.3</v>
      </c>
    </row>
    <row r="16" spans="3:3" x14ac:dyDescent="0.2">
      <c r="C16">
        <v>510.3</v>
      </c>
    </row>
    <row r="17" spans="3:3" x14ac:dyDescent="0.2">
      <c r="C17">
        <v>186.1</v>
      </c>
    </row>
    <row r="18" spans="3:3" x14ac:dyDescent="0.2">
      <c r="C18">
        <v>169.5</v>
      </c>
    </row>
    <row r="19" spans="3:3" x14ac:dyDescent="0.2">
      <c r="C19">
        <v>489.5</v>
      </c>
    </row>
    <row r="20" spans="3:3" x14ac:dyDescent="0.2">
      <c r="C20">
        <v>392.2</v>
      </c>
    </row>
    <row r="21" spans="3:3" x14ac:dyDescent="0.2">
      <c r="C21">
        <v>303.3</v>
      </c>
    </row>
    <row r="22" spans="3:3" x14ac:dyDescent="0.2">
      <c r="C22">
        <v>289.3</v>
      </c>
    </row>
    <row r="23" spans="3:3" x14ac:dyDescent="0.2">
      <c r="C23">
        <v>352.1</v>
      </c>
    </row>
    <row r="24" spans="3:3" x14ac:dyDescent="0.2">
      <c r="C24">
        <v>463.7</v>
      </c>
    </row>
    <row r="25" spans="3:3" x14ac:dyDescent="0.2">
      <c r="C25">
        <v>90.5</v>
      </c>
    </row>
    <row r="26" spans="3:3" x14ac:dyDescent="0.2">
      <c r="C26">
        <v>497.2</v>
      </c>
    </row>
    <row r="27" spans="3:3" x14ac:dyDescent="0.2">
      <c r="C27">
        <v>339.6</v>
      </c>
    </row>
    <row r="28" spans="3:3" x14ac:dyDescent="0.2">
      <c r="C28">
        <v>64</v>
      </c>
    </row>
    <row r="29" spans="3:3" x14ac:dyDescent="0.2">
      <c r="C29">
        <v>72.400000000000006</v>
      </c>
    </row>
    <row r="30" spans="3:3" x14ac:dyDescent="0.2">
      <c r="C30">
        <v>262.7</v>
      </c>
    </row>
    <row r="31" spans="3:3" x14ac:dyDescent="0.2">
      <c r="C31" s="7">
        <v>441.3</v>
      </c>
    </row>
    <row r="32" spans="3:3" x14ac:dyDescent="0.2">
      <c r="C32">
        <v>87.4</v>
      </c>
    </row>
    <row r="33" spans="3:3" x14ac:dyDescent="0.2">
      <c r="C33">
        <v>239</v>
      </c>
    </row>
    <row r="34" spans="3:3" x14ac:dyDescent="0.2">
      <c r="C34">
        <v>98</v>
      </c>
    </row>
    <row r="35" spans="3:3" x14ac:dyDescent="0.2">
      <c r="C35">
        <v>203.8</v>
      </c>
    </row>
    <row r="36" spans="3:3" x14ac:dyDescent="0.2">
      <c r="C36">
        <v>276</v>
      </c>
    </row>
    <row r="37" spans="3:3" x14ac:dyDescent="0.2">
      <c r="C37">
        <v>406.4</v>
      </c>
    </row>
    <row r="38" spans="3:3" x14ac:dyDescent="0.2">
      <c r="C38">
        <v>284.2</v>
      </c>
    </row>
    <row r="39" spans="3:3" x14ac:dyDescent="0.2">
      <c r="C39">
        <v>337.9</v>
      </c>
    </row>
    <row r="40" spans="3:3" x14ac:dyDescent="0.2">
      <c r="C40">
        <v>101.6</v>
      </c>
    </row>
    <row r="41" spans="3:3" x14ac:dyDescent="0.2">
      <c r="C41">
        <v>246.7</v>
      </c>
    </row>
    <row r="42" spans="3:3" x14ac:dyDescent="0.2">
      <c r="C42">
        <v>30.9</v>
      </c>
    </row>
    <row r="43" spans="3:3" x14ac:dyDescent="0.2">
      <c r="C43">
        <v>82.4</v>
      </c>
    </row>
    <row r="44" spans="3:3" x14ac:dyDescent="0.2">
      <c r="C44">
        <v>505.8</v>
      </c>
    </row>
    <row r="45" spans="3:3" x14ac:dyDescent="0.2">
      <c r="C45" s="7">
        <v>257.7</v>
      </c>
    </row>
    <row r="46" spans="3:3" x14ac:dyDescent="0.2">
      <c r="C46">
        <v>2020.1</v>
      </c>
    </row>
    <row r="47" spans="3:3" x14ac:dyDescent="0.2">
      <c r="C47">
        <v>95.9</v>
      </c>
    </row>
    <row r="48" spans="3:3" x14ac:dyDescent="0.2">
      <c r="C48">
        <v>92.4</v>
      </c>
    </row>
    <row r="49" spans="3:3" x14ac:dyDescent="0.2">
      <c r="C49">
        <v>26.7</v>
      </c>
    </row>
    <row r="50" spans="3:3" x14ac:dyDescent="0.2">
      <c r="C50">
        <v>293.8</v>
      </c>
    </row>
    <row r="51" spans="3:3" x14ac:dyDescent="0.2">
      <c r="C51">
        <f>C3+C4+C5+C7+C6+C8+C9+C10+C12+C11+C13+C14+C15+C16+C17+C18+C19++C20+C21+C22+C23+C24+C25+C26+C27+C28+C29+C30+C31+C32+C33+C34+C35+C36+C37+C38+C39+C40+C41+C42+C43+C44+C45+C46+C47+C48+C49+C50</f>
        <v>12562.199999999999</v>
      </c>
    </row>
  </sheetData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Лист1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</dc:creator>
  <cp:lastModifiedBy>1</cp:lastModifiedBy>
  <cp:lastPrinted>2025-01-13T08:09:25Z</cp:lastPrinted>
  <dcterms:created xsi:type="dcterms:W3CDTF">2012-02-20T16:51:37Z</dcterms:created>
  <dcterms:modified xsi:type="dcterms:W3CDTF">2025-01-13T13:06:51Z</dcterms:modified>
</cp:coreProperties>
</file>