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ПОСТАНОВЛЕНИЯ администрации\2024\"/>
    </mc:Choice>
  </mc:AlternateContent>
  <bookViews>
    <workbookView xWindow="0" yWindow="0" windowWidth="28800" windowHeight="11730" tabRatio="508"/>
  </bookViews>
  <sheets>
    <sheet name="1" sheetId="5" r:id="rId1"/>
  </sheets>
  <definedNames>
    <definedName name="_xlnm.Print_Titles" localSheetId="0">'1'!$9:$9</definedName>
    <definedName name="_xlnm.Print_Area" localSheetId="0">'1'!$A$1:$J$354</definedName>
  </definedNames>
  <calcPr calcId="162913"/>
</workbook>
</file>

<file path=xl/calcChain.xml><?xml version="1.0" encoding="utf-8"?>
<calcChain xmlns="http://schemas.openxmlformats.org/spreadsheetml/2006/main">
  <c r="F157" i="5" l="1"/>
  <c r="F152" i="5"/>
  <c r="F87" i="5"/>
  <c r="H132" i="5"/>
  <c r="I170" i="5" l="1"/>
  <c r="H170" i="5"/>
  <c r="G170" i="5"/>
  <c r="F170" i="5"/>
  <c r="I169" i="5"/>
  <c r="H169" i="5"/>
  <c r="G169" i="5"/>
  <c r="F169" i="5"/>
  <c r="I168" i="5"/>
  <c r="H168" i="5"/>
  <c r="G168" i="5"/>
  <c r="F168" i="5"/>
  <c r="I167" i="5"/>
  <c r="E168" i="5"/>
  <c r="E170" i="5"/>
  <c r="H137" i="5"/>
  <c r="G137" i="5"/>
  <c r="F137" i="5"/>
  <c r="I220" i="5" l="1"/>
  <c r="I316" i="5" s="1"/>
  <c r="H220" i="5"/>
  <c r="H316" i="5" s="1"/>
  <c r="G220" i="5"/>
  <c r="F220" i="5"/>
  <c r="F316" i="5" s="1"/>
  <c r="I219" i="5"/>
  <c r="I315" i="5" s="1"/>
  <c r="H219" i="5"/>
  <c r="G219" i="5"/>
  <c r="F219" i="5"/>
  <c r="I218" i="5"/>
  <c r="H218" i="5"/>
  <c r="H314" i="5" s="1"/>
  <c r="G218" i="5"/>
  <c r="F218" i="5"/>
  <c r="F314" i="5" s="1"/>
  <c r="I217" i="5"/>
  <c r="H217" i="5"/>
  <c r="G217" i="5"/>
  <c r="G313" i="5" s="1"/>
  <c r="F217" i="5"/>
  <c r="E218" i="5"/>
  <c r="E314" i="5" s="1"/>
  <c r="E219" i="5"/>
  <c r="E315" i="5" s="1"/>
  <c r="E220" i="5"/>
  <c r="E217" i="5"/>
  <c r="E313" i="5" s="1"/>
  <c r="E26" i="5"/>
  <c r="I31" i="5"/>
  <c r="H31" i="5"/>
  <c r="G31" i="5"/>
  <c r="F31" i="5"/>
  <c r="E31" i="5"/>
  <c r="I136" i="5"/>
  <c r="H136" i="5"/>
  <c r="G136" i="5"/>
  <c r="F136" i="5"/>
  <c r="E136" i="5"/>
  <c r="I185" i="5"/>
  <c r="H185" i="5"/>
  <c r="G185" i="5"/>
  <c r="F185" i="5"/>
  <c r="I184" i="5"/>
  <c r="H184" i="5"/>
  <c r="G184" i="5"/>
  <c r="F184" i="5"/>
  <c r="I183" i="5"/>
  <c r="H183" i="5"/>
  <c r="G183" i="5"/>
  <c r="F183" i="5"/>
  <c r="I182" i="5"/>
  <c r="H182" i="5"/>
  <c r="G182" i="5"/>
  <c r="F182" i="5"/>
  <c r="E183" i="5"/>
  <c r="E185" i="5"/>
  <c r="I261" i="5"/>
  <c r="H261" i="5"/>
  <c r="H286" i="5" s="1"/>
  <c r="G261" i="5"/>
  <c r="G286" i="5" s="1"/>
  <c r="F261" i="5"/>
  <c r="F286" i="5" s="1"/>
  <c r="I260" i="5"/>
  <c r="H260" i="5"/>
  <c r="H285" i="5" s="1"/>
  <c r="G260" i="5"/>
  <c r="G285" i="5" s="1"/>
  <c r="F260" i="5"/>
  <c r="F285" i="5" s="1"/>
  <c r="I259" i="5"/>
  <c r="H259" i="5"/>
  <c r="H284" i="5" s="1"/>
  <c r="G259" i="5"/>
  <c r="G284" i="5" s="1"/>
  <c r="F259" i="5"/>
  <c r="F284" i="5" s="1"/>
  <c r="I258" i="5"/>
  <c r="H258" i="5"/>
  <c r="H283" i="5" s="1"/>
  <c r="G258" i="5"/>
  <c r="G283" i="5" s="1"/>
  <c r="F258" i="5"/>
  <c r="F283" i="5" s="1"/>
  <c r="E259" i="5"/>
  <c r="E284" i="5" s="1"/>
  <c r="E260" i="5"/>
  <c r="E261" i="5"/>
  <c r="E286" i="5" s="1"/>
  <c r="E258" i="5"/>
  <c r="E283" i="5" s="1"/>
  <c r="I286" i="5"/>
  <c r="I285" i="5"/>
  <c r="I284" i="5"/>
  <c r="I283" i="5"/>
  <c r="E285" i="5"/>
  <c r="E212" i="5"/>
  <c r="E308" i="5" s="1"/>
  <c r="G316" i="5"/>
  <c r="I314" i="5"/>
  <c r="G314" i="5"/>
  <c r="I313" i="5"/>
  <c r="E316" i="5"/>
  <c r="I85" i="5"/>
  <c r="H85" i="5"/>
  <c r="G85" i="5"/>
  <c r="F85" i="5"/>
  <c r="I84" i="5"/>
  <c r="H84" i="5"/>
  <c r="G84" i="5"/>
  <c r="F84" i="5"/>
  <c r="I83" i="5"/>
  <c r="H83" i="5"/>
  <c r="G83" i="5"/>
  <c r="F83" i="5"/>
  <c r="I82" i="5"/>
  <c r="H82" i="5"/>
  <c r="G82" i="5"/>
  <c r="E83" i="5"/>
  <c r="E84" i="5"/>
  <c r="E85" i="5"/>
  <c r="I65" i="5"/>
  <c r="H65" i="5"/>
  <c r="G65" i="5"/>
  <c r="F65" i="5"/>
  <c r="I64" i="5"/>
  <c r="H64" i="5"/>
  <c r="G64" i="5"/>
  <c r="F64" i="5"/>
  <c r="I63" i="5"/>
  <c r="H63" i="5"/>
  <c r="G63" i="5"/>
  <c r="F63" i="5"/>
  <c r="I62" i="5"/>
  <c r="H62" i="5"/>
  <c r="G62" i="5"/>
  <c r="F62" i="5"/>
  <c r="E63" i="5"/>
  <c r="E64" i="5"/>
  <c r="E65" i="5"/>
  <c r="E62" i="5"/>
  <c r="H315" i="5" l="1"/>
  <c r="H313" i="5"/>
  <c r="G315" i="5"/>
  <c r="F313" i="5"/>
  <c r="F315" i="5"/>
  <c r="J220" i="5"/>
  <c r="J219" i="5"/>
  <c r="J218" i="5"/>
  <c r="J217" i="5"/>
  <c r="I216" i="5"/>
  <c r="H216" i="5"/>
  <c r="G216" i="5"/>
  <c r="F216" i="5"/>
  <c r="E216" i="5"/>
  <c r="J140" i="5"/>
  <c r="J139" i="5"/>
  <c r="J138" i="5"/>
  <c r="J137" i="5"/>
  <c r="J136" i="5"/>
  <c r="J35" i="5"/>
  <c r="J34" i="5"/>
  <c r="J33" i="5"/>
  <c r="J32" i="5"/>
  <c r="J31" i="5"/>
  <c r="J216" i="5" l="1"/>
  <c r="H162" i="5"/>
  <c r="G162" i="5"/>
  <c r="H157" i="5"/>
  <c r="G157" i="5"/>
  <c r="H152" i="5"/>
  <c r="G152" i="5"/>
  <c r="H147" i="5"/>
  <c r="G147" i="5"/>
  <c r="H142" i="5"/>
  <c r="G142" i="5"/>
  <c r="G132" i="5"/>
  <c r="H122" i="5"/>
  <c r="G122" i="5"/>
  <c r="H117" i="5"/>
  <c r="G117" i="5"/>
  <c r="G167" i="5" s="1"/>
  <c r="F117" i="5"/>
  <c r="F112" i="5"/>
  <c r="F162" i="5"/>
  <c r="F142" i="5"/>
  <c r="F132" i="5"/>
  <c r="F147" i="5"/>
  <c r="F122" i="5"/>
  <c r="F167" i="5" l="1"/>
  <c r="H167" i="5"/>
  <c r="E207" i="5"/>
  <c r="E303" i="5" s="1"/>
  <c r="I205" i="5"/>
  <c r="H205" i="5"/>
  <c r="H301" i="5" s="1"/>
  <c r="G205" i="5"/>
  <c r="F205" i="5"/>
  <c r="F301" i="5" s="1"/>
  <c r="I204" i="5"/>
  <c r="I300" i="5" s="1"/>
  <c r="H204" i="5"/>
  <c r="G204" i="5"/>
  <c r="G300" i="5" s="1"/>
  <c r="F204" i="5"/>
  <c r="I203" i="5"/>
  <c r="I299" i="5" s="1"/>
  <c r="H203" i="5"/>
  <c r="H299" i="5" s="1"/>
  <c r="G203" i="5"/>
  <c r="G299" i="5" s="1"/>
  <c r="F203" i="5"/>
  <c r="I202" i="5"/>
  <c r="H202" i="5"/>
  <c r="H298" i="5" s="1"/>
  <c r="F202" i="5"/>
  <c r="E203" i="5"/>
  <c r="E299" i="5" s="1"/>
  <c r="E204" i="5"/>
  <c r="E300" i="5" s="1"/>
  <c r="E205" i="5"/>
  <c r="E301" i="5" s="1"/>
  <c r="I200" i="5"/>
  <c r="H200" i="5"/>
  <c r="G200" i="5"/>
  <c r="F200" i="5"/>
  <c r="I199" i="5"/>
  <c r="H199" i="5"/>
  <c r="G199" i="5"/>
  <c r="F199" i="5"/>
  <c r="I198" i="5"/>
  <c r="H198" i="5"/>
  <c r="G198" i="5"/>
  <c r="F198" i="5"/>
  <c r="I197" i="5"/>
  <c r="H197" i="5"/>
  <c r="E198" i="5"/>
  <c r="E200" i="5"/>
  <c r="I195" i="5"/>
  <c r="H195" i="5"/>
  <c r="G195" i="5"/>
  <c r="F195" i="5"/>
  <c r="I194" i="5"/>
  <c r="H194" i="5"/>
  <c r="G194" i="5"/>
  <c r="I193" i="5"/>
  <c r="H193" i="5"/>
  <c r="G193" i="5"/>
  <c r="F193" i="5"/>
  <c r="I192" i="5"/>
  <c r="H192" i="5"/>
  <c r="E193" i="5"/>
  <c r="E195" i="5"/>
  <c r="I245" i="5"/>
  <c r="I341" i="5" s="1"/>
  <c r="I243" i="5"/>
  <c r="I339" i="5" s="1"/>
  <c r="F227" i="5"/>
  <c r="F323" i="5" s="1"/>
  <c r="H245" i="5"/>
  <c r="H341" i="5" s="1"/>
  <c r="G245" i="5"/>
  <c r="G341" i="5" s="1"/>
  <c r="F245" i="5"/>
  <c r="F341" i="5" s="1"/>
  <c r="I244" i="5"/>
  <c r="H244" i="5"/>
  <c r="H340" i="5" s="1"/>
  <c r="G244" i="5"/>
  <c r="G340" i="5" s="1"/>
  <c r="F244" i="5"/>
  <c r="F340" i="5" s="1"/>
  <c r="H243" i="5"/>
  <c r="H339" i="5" s="1"/>
  <c r="G243" i="5"/>
  <c r="G339" i="5" s="1"/>
  <c r="F243" i="5"/>
  <c r="F339" i="5" s="1"/>
  <c r="I242" i="5"/>
  <c r="I338" i="5" s="1"/>
  <c r="H242" i="5"/>
  <c r="H338" i="5" s="1"/>
  <c r="G242" i="5"/>
  <c r="G338" i="5" s="1"/>
  <c r="F242" i="5"/>
  <c r="F338" i="5" s="1"/>
  <c r="E245" i="5"/>
  <c r="E341" i="5" s="1"/>
  <c r="E244" i="5"/>
  <c r="E340" i="5" s="1"/>
  <c r="E243" i="5"/>
  <c r="E339" i="5" s="1"/>
  <c r="E242" i="5"/>
  <c r="E338" i="5" s="1"/>
  <c r="I240" i="5"/>
  <c r="I336" i="5" s="1"/>
  <c r="H240" i="5"/>
  <c r="H336" i="5" s="1"/>
  <c r="G240" i="5"/>
  <c r="G336" i="5" s="1"/>
  <c r="F240" i="5"/>
  <c r="F336" i="5" s="1"/>
  <c r="I239" i="5"/>
  <c r="I335" i="5" s="1"/>
  <c r="H239" i="5"/>
  <c r="H335" i="5" s="1"/>
  <c r="G239" i="5"/>
  <c r="G335" i="5" s="1"/>
  <c r="F239" i="5"/>
  <c r="F335" i="5" s="1"/>
  <c r="I238" i="5"/>
  <c r="I334" i="5" s="1"/>
  <c r="H238" i="5"/>
  <c r="H334" i="5" s="1"/>
  <c r="G238" i="5"/>
  <c r="G334" i="5" s="1"/>
  <c r="F238" i="5"/>
  <c r="F334" i="5" s="1"/>
  <c r="I237" i="5"/>
  <c r="I333" i="5" s="1"/>
  <c r="H237" i="5"/>
  <c r="G237" i="5"/>
  <c r="G333" i="5" s="1"/>
  <c r="F237" i="5"/>
  <c r="F333" i="5" s="1"/>
  <c r="E238" i="5"/>
  <c r="E334" i="5" s="1"/>
  <c r="E239" i="5"/>
  <c r="E335" i="5" s="1"/>
  <c r="E240" i="5"/>
  <c r="E336" i="5" s="1"/>
  <c r="E237" i="5"/>
  <c r="E333" i="5" s="1"/>
  <c r="I235" i="5"/>
  <c r="I331" i="5" s="1"/>
  <c r="H235" i="5"/>
  <c r="H331" i="5" s="1"/>
  <c r="G235" i="5"/>
  <c r="G331" i="5" s="1"/>
  <c r="F235" i="5"/>
  <c r="I234" i="5"/>
  <c r="I330" i="5" s="1"/>
  <c r="H234" i="5"/>
  <c r="H330" i="5" s="1"/>
  <c r="G234" i="5"/>
  <c r="G330" i="5" s="1"/>
  <c r="F234" i="5"/>
  <c r="I233" i="5"/>
  <c r="I329" i="5" s="1"/>
  <c r="H233" i="5"/>
  <c r="H329" i="5" s="1"/>
  <c r="G233" i="5"/>
  <c r="G329" i="5" s="1"/>
  <c r="F233" i="5"/>
  <c r="I232" i="5"/>
  <c r="H232" i="5"/>
  <c r="H328" i="5" s="1"/>
  <c r="G232" i="5"/>
  <c r="F232" i="5"/>
  <c r="F328" i="5" s="1"/>
  <c r="E233" i="5"/>
  <c r="E329" i="5" s="1"/>
  <c r="E234" i="5"/>
  <c r="E330" i="5" s="1"/>
  <c r="E235" i="5"/>
  <c r="E331" i="5" s="1"/>
  <c r="E232" i="5"/>
  <c r="E328" i="5" s="1"/>
  <c r="I230" i="5"/>
  <c r="I326" i="5" s="1"/>
  <c r="H230" i="5"/>
  <c r="H326" i="5" s="1"/>
  <c r="G230" i="5"/>
  <c r="G326" i="5" s="1"/>
  <c r="F230" i="5"/>
  <c r="F326" i="5" s="1"/>
  <c r="I229" i="5"/>
  <c r="I325" i="5" s="1"/>
  <c r="H229" i="5"/>
  <c r="H325" i="5" s="1"/>
  <c r="G229" i="5"/>
  <c r="G325" i="5" s="1"/>
  <c r="F229" i="5"/>
  <c r="F325" i="5" s="1"/>
  <c r="I228" i="5"/>
  <c r="I324" i="5" s="1"/>
  <c r="H228" i="5"/>
  <c r="H324" i="5" s="1"/>
  <c r="G228" i="5"/>
  <c r="G324" i="5" s="1"/>
  <c r="F228" i="5"/>
  <c r="F324" i="5" s="1"/>
  <c r="I227" i="5"/>
  <c r="I323" i="5" s="1"/>
  <c r="H227" i="5"/>
  <c r="H323" i="5" s="1"/>
  <c r="G227" i="5"/>
  <c r="G323" i="5" s="1"/>
  <c r="E228" i="5"/>
  <c r="E324" i="5" s="1"/>
  <c r="E229" i="5"/>
  <c r="E325" i="5" s="1"/>
  <c r="E230" i="5"/>
  <c r="E326" i="5" s="1"/>
  <c r="E227" i="5"/>
  <c r="E323" i="5" s="1"/>
  <c r="I225" i="5"/>
  <c r="I321" i="5" s="1"/>
  <c r="H225" i="5"/>
  <c r="H321" i="5" s="1"/>
  <c r="G225" i="5"/>
  <c r="G321" i="5" s="1"/>
  <c r="F225" i="5"/>
  <c r="F321" i="5" s="1"/>
  <c r="I224" i="5"/>
  <c r="I320" i="5" s="1"/>
  <c r="H224" i="5"/>
  <c r="H320" i="5" s="1"/>
  <c r="G224" i="5"/>
  <c r="G320" i="5" s="1"/>
  <c r="F224" i="5"/>
  <c r="F320" i="5" s="1"/>
  <c r="I223" i="5"/>
  <c r="I319" i="5" s="1"/>
  <c r="H223" i="5"/>
  <c r="H319" i="5" s="1"/>
  <c r="G223" i="5"/>
  <c r="G319" i="5" s="1"/>
  <c r="F223" i="5"/>
  <c r="F319" i="5" s="1"/>
  <c r="I222" i="5"/>
  <c r="H222" i="5"/>
  <c r="H318" i="5" s="1"/>
  <c r="G222" i="5"/>
  <c r="F222" i="5"/>
  <c r="E223" i="5"/>
  <c r="E319" i="5" s="1"/>
  <c r="E224" i="5"/>
  <c r="E320" i="5" s="1"/>
  <c r="E225" i="5"/>
  <c r="E321" i="5" s="1"/>
  <c r="E222" i="5"/>
  <c r="E318" i="5" s="1"/>
  <c r="I215" i="5"/>
  <c r="I311" i="5" s="1"/>
  <c r="H215" i="5"/>
  <c r="H311" i="5" s="1"/>
  <c r="G215" i="5"/>
  <c r="G311" i="5" s="1"/>
  <c r="F215" i="5"/>
  <c r="F311" i="5" s="1"/>
  <c r="I214" i="5"/>
  <c r="I310" i="5" s="1"/>
  <c r="H214" i="5"/>
  <c r="H310" i="5" s="1"/>
  <c r="G214" i="5"/>
  <c r="G310" i="5" s="1"/>
  <c r="F214" i="5"/>
  <c r="F310" i="5" s="1"/>
  <c r="I213" i="5"/>
  <c r="I309" i="5" s="1"/>
  <c r="H213" i="5"/>
  <c r="H309" i="5" s="1"/>
  <c r="G213" i="5"/>
  <c r="G309" i="5" s="1"/>
  <c r="F213" i="5"/>
  <c r="F309" i="5" s="1"/>
  <c r="I212" i="5"/>
  <c r="I308" i="5" s="1"/>
  <c r="H212" i="5"/>
  <c r="G212" i="5"/>
  <c r="F212" i="5"/>
  <c r="F308" i="5" s="1"/>
  <c r="E213" i="5"/>
  <c r="E309" i="5" s="1"/>
  <c r="E214" i="5"/>
  <c r="E310" i="5" s="1"/>
  <c r="E215" i="5"/>
  <c r="E311" i="5" s="1"/>
  <c r="I231" i="5"/>
  <c r="I211" i="5"/>
  <c r="J165" i="5"/>
  <c r="J164" i="5"/>
  <c r="J163" i="5"/>
  <c r="J162" i="5"/>
  <c r="I161" i="5"/>
  <c r="H161" i="5"/>
  <c r="G161" i="5"/>
  <c r="F161" i="5"/>
  <c r="E161" i="5"/>
  <c r="J160" i="5"/>
  <c r="J159" i="5"/>
  <c r="J158" i="5"/>
  <c r="J157" i="5"/>
  <c r="I156" i="5"/>
  <c r="H156" i="5"/>
  <c r="G156" i="5"/>
  <c r="F156" i="5"/>
  <c r="E156" i="5"/>
  <c r="J155" i="5"/>
  <c r="J154" i="5"/>
  <c r="J153" i="5"/>
  <c r="J152" i="5"/>
  <c r="I151" i="5"/>
  <c r="H151" i="5"/>
  <c r="G151" i="5"/>
  <c r="F151" i="5"/>
  <c r="E151" i="5"/>
  <c r="J150" i="5"/>
  <c r="J149" i="5"/>
  <c r="J148" i="5"/>
  <c r="J147" i="5"/>
  <c r="I146" i="5"/>
  <c r="H146" i="5"/>
  <c r="G146" i="5"/>
  <c r="F146" i="5"/>
  <c r="E146" i="5"/>
  <c r="J145" i="5"/>
  <c r="J144" i="5"/>
  <c r="J143" i="5"/>
  <c r="J142" i="5"/>
  <c r="I141" i="5"/>
  <c r="H141" i="5"/>
  <c r="G141" i="5"/>
  <c r="F141" i="5"/>
  <c r="E141" i="5"/>
  <c r="J135" i="5"/>
  <c r="J134" i="5"/>
  <c r="J133" i="5"/>
  <c r="J132" i="5"/>
  <c r="I131" i="5"/>
  <c r="H131" i="5"/>
  <c r="G131" i="5"/>
  <c r="F131" i="5"/>
  <c r="E131" i="5"/>
  <c r="G126" i="5"/>
  <c r="I126" i="5"/>
  <c r="E126" i="5"/>
  <c r="J60" i="5"/>
  <c r="J59" i="5"/>
  <c r="J58" i="5"/>
  <c r="J57" i="5"/>
  <c r="I56" i="5"/>
  <c r="H56" i="5"/>
  <c r="G56" i="5"/>
  <c r="F56" i="5"/>
  <c r="E56" i="5"/>
  <c r="J55" i="5"/>
  <c r="J54" i="5"/>
  <c r="J53" i="5"/>
  <c r="J52" i="5"/>
  <c r="I51" i="5"/>
  <c r="H51" i="5"/>
  <c r="G51" i="5"/>
  <c r="F51" i="5"/>
  <c r="E51" i="5"/>
  <c r="J50" i="5"/>
  <c r="J49" i="5"/>
  <c r="J48" i="5"/>
  <c r="J47" i="5"/>
  <c r="I46" i="5"/>
  <c r="H46" i="5"/>
  <c r="G46" i="5"/>
  <c r="F46" i="5"/>
  <c r="E46" i="5"/>
  <c r="J45" i="5"/>
  <c r="J44" i="5"/>
  <c r="J43" i="5"/>
  <c r="J42" i="5"/>
  <c r="I41" i="5"/>
  <c r="H41" i="5"/>
  <c r="G41" i="5"/>
  <c r="F41" i="5"/>
  <c r="E41" i="5"/>
  <c r="J40" i="5"/>
  <c r="J39" i="5"/>
  <c r="J38" i="5"/>
  <c r="J37" i="5"/>
  <c r="I36" i="5"/>
  <c r="H36" i="5"/>
  <c r="G36" i="5"/>
  <c r="F36" i="5"/>
  <c r="E36" i="5"/>
  <c r="J30" i="5"/>
  <c r="J29" i="5"/>
  <c r="J28" i="5"/>
  <c r="J27" i="5"/>
  <c r="I26" i="5"/>
  <c r="H26" i="5"/>
  <c r="G26" i="5"/>
  <c r="F26" i="5"/>
  <c r="F92" i="5"/>
  <c r="F91" i="5" s="1"/>
  <c r="F86" i="5"/>
  <c r="F77" i="5"/>
  <c r="F82" i="5" s="1"/>
  <c r="F81" i="5" s="1"/>
  <c r="F67" i="5"/>
  <c r="F66" i="5" s="1"/>
  <c r="E112" i="5"/>
  <c r="E122" i="5"/>
  <c r="E202" i="5" s="1"/>
  <c r="E119" i="5"/>
  <c r="E117" i="5"/>
  <c r="E174" i="5"/>
  <c r="E172" i="5"/>
  <c r="E182" i="5" s="1"/>
  <c r="E87" i="5"/>
  <c r="E86" i="5" s="1"/>
  <c r="E77" i="5"/>
  <c r="E76" i="5" s="1"/>
  <c r="E72" i="5"/>
  <c r="E67" i="5"/>
  <c r="E66" i="5" s="1"/>
  <c r="I277" i="5"/>
  <c r="H277" i="5"/>
  <c r="G277" i="5"/>
  <c r="F277" i="5"/>
  <c r="E277" i="5"/>
  <c r="I272" i="5"/>
  <c r="H272" i="5"/>
  <c r="G272" i="5"/>
  <c r="F272" i="5"/>
  <c r="E272" i="5"/>
  <c r="I267" i="5"/>
  <c r="H267" i="5"/>
  <c r="G267" i="5"/>
  <c r="F267" i="5"/>
  <c r="E267" i="5"/>
  <c r="I262" i="5"/>
  <c r="H262" i="5"/>
  <c r="G262" i="5"/>
  <c r="F262" i="5"/>
  <c r="E262" i="5"/>
  <c r="I252" i="5"/>
  <c r="H252" i="5"/>
  <c r="G252" i="5"/>
  <c r="F252" i="5"/>
  <c r="E252" i="5"/>
  <c r="I186" i="5"/>
  <c r="H186" i="5"/>
  <c r="G186" i="5"/>
  <c r="F186" i="5"/>
  <c r="E186" i="5"/>
  <c r="I176" i="5"/>
  <c r="H176" i="5"/>
  <c r="G176" i="5"/>
  <c r="E176" i="5"/>
  <c r="I171" i="5"/>
  <c r="H171" i="5"/>
  <c r="G171" i="5"/>
  <c r="F171" i="5"/>
  <c r="H126" i="5"/>
  <c r="F126" i="5"/>
  <c r="I121" i="5"/>
  <c r="H121" i="5"/>
  <c r="I116" i="5"/>
  <c r="H116" i="5"/>
  <c r="I111" i="5"/>
  <c r="H111" i="5"/>
  <c r="I106" i="5"/>
  <c r="H106" i="5"/>
  <c r="G106" i="5"/>
  <c r="F106" i="5"/>
  <c r="I96" i="5"/>
  <c r="H96" i="5"/>
  <c r="G96" i="5"/>
  <c r="F96" i="5"/>
  <c r="E96" i="5"/>
  <c r="I91" i="5"/>
  <c r="H91" i="5"/>
  <c r="G91" i="5"/>
  <c r="E91" i="5"/>
  <c r="I86" i="5"/>
  <c r="H86" i="5"/>
  <c r="G86" i="5"/>
  <c r="I81" i="5"/>
  <c r="H81" i="5"/>
  <c r="G81" i="5"/>
  <c r="I76" i="5"/>
  <c r="H76" i="5"/>
  <c r="G76" i="5"/>
  <c r="I71" i="5"/>
  <c r="H71" i="5"/>
  <c r="G71" i="5"/>
  <c r="F71" i="5"/>
  <c r="I66" i="5"/>
  <c r="H66" i="5"/>
  <c r="G66" i="5"/>
  <c r="I21" i="5"/>
  <c r="H21" i="5"/>
  <c r="G21" i="5"/>
  <c r="F21" i="5"/>
  <c r="E21" i="5"/>
  <c r="I16" i="5"/>
  <c r="H16" i="5"/>
  <c r="G16" i="5"/>
  <c r="F16" i="5"/>
  <c r="E16" i="5"/>
  <c r="J281" i="5"/>
  <c r="J280" i="5"/>
  <c r="J279" i="5"/>
  <c r="J278" i="5"/>
  <c r="J276" i="5"/>
  <c r="J275" i="5"/>
  <c r="J274" i="5"/>
  <c r="J273" i="5"/>
  <c r="J271" i="5"/>
  <c r="J270" i="5"/>
  <c r="J269" i="5"/>
  <c r="J268" i="5"/>
  <c r="J266" i="5"/>
  <c r="J265" i="5"/>
  <c r="J264" i="5"/>
  <c r="J263" i="5"/>
  <c r="J256" i="5"/>
  <c r="J255" i="5"/>
  <c r="J254" i="5"/>
  <c r="J253" i="5"/>
  <c r="J190" i="5"/>
  <c r="J189" i="5"/>
  <c r="J188" i="5"/>
  <c r="J187" i="5"/>
  <c r="J180" i="5"/>
  <c r="J178" i="5"/>
  <c r="J175" i="5"/>
  <c r="J173" i="5"/>
  <c r="J130" i="5"/>
  <c r="J129" i="5"/>
  <c r="J128" i="5"/>
  <c r="J127" i="5"/>
  <c r="J125" i="5"/>
  <c r="J124" i="5"/>
  <c r="J123" i="5"/>
  <c r="J120" i="5"/>
  <c r="J118" i="5"/>
  <c r="J115" i="5"/>
  <c r="J113" i="5"/>
  <c r="J110" i="5"/>
  <c r="J109" i="5"/>
  <c r="J108" i="5"/>
  <c r="J107" i="5"/>
  <c r="J100" i="5"/>
  <c r="J99" i="5"/>
  <c r="J98" i="5"/>
  <c r="J97" i="5"/>
  <c r="J95" i="5"/>
  <c r="J94" i="5"/>
  <c r="J93" i="5"/>
  <c r="J92" i="5"/>
  <c r="J90" i="5"/>
  <c r="J89" i="5"/>
  <c r="J88" i="5"/>
  <c r="J85" i="5"/>
  <c r="J80" i="5"/>
  <c r="J79" i="5"/>
  <c r="J78" i="5"/>
  <c r="J75" i="5"/>
  <c r="J73" i="5"/>
  <c r="J70" i="5"/>
  <c r="J69" i="5"/>
  <c r="J68" i="5"/>
  <c r="J25" i="5"/>
  <c r="J24" i="5"/>
  <c r="J23" i="5"/>
  <c r="J22" i="5"/>
  <c r="J20" i="5"/>
  <c r="J19" i="5"/>
  <c r="J18" i="5"/>
  <c r="J17" i="5"/>
  <c r="J15" i="5"/>
  <c r="J14" i="5"/>
  <c r="J13" i="5"/>
  <c r="F11" i="5"/>
  <c r="G11" i="5"/>
  <c r="H11" i="5"/>
  <c r="I11" i="5"/>
  <c r="F207" i="5"/>
  <c r="F303" i="5" s="1"/>
  <c r="G207" i="5"/>
  <c r="G303" i="5" s="1"/>
  <c r="H207" i="5"/>
  <c r="H303" i="5" s="1"/>
  <c r="I207" i="5"/>
  <c r="I303" i="5" s="1"/>
  <c r="E208" i="5"/>
  <c r="E304" i="5" s="1"/>
  <c r="F105" i="5"/>
  <c r="G105" i="5"/>
  <c r="H105" i="5"/>
  <c r="I105" i="5"/>
  <c r="F104" i="5"/>
  <c r="G104" i="5"/>
  <c r="H104" i="5"/>
  <c r="I104" i="5"/>
  <c r="F103" i="5"/>
  <c r="G103" i="5"/>
  <c r="H103" i="5"/>
  <c r="I103" i="5"/>
  <c r="G102" i="5"/>
  <c r="H102" i="5"/>
  <c r="I102" i="5"/>
  <c r="E105" i="5"/>
  <c r="E104" i="5"/>
  <c r="E103" i="5"/>
  <c r="G111" i="5"/>
  <c r="F121" i="5"/>
  <c r="G202" i="5"/>
  <c r="G116" i="5"/>
  <c r="F208" i="5"/>
  <c r="F304" i="5" s="1"/>
  <c r="G208" i="5"/>
  <c r="G304" i="5" s="1"/>
  <c r="H208" i="5"/>
  <c r="H304" i="5" s="1"/>
  <c r="I208" i="5"/>
  <c r="I304" i="5" s="1"/>
  <c r="F209" i="5"/>
  <c r="F305" i="5" s="1"/>
  <c r="G209" i="5"/>
  <c r="H209" i="5"/>
  <c r="H305" i="5" s="1"/>
  <c r="I209" i="5"/>
  <c r="I305" i="5" s="1"/>
  <c r="F210" i="5"/>
  <c r="F306" i="5" s="1"/>
  <c r="G210" i="5"/>
  <c r="G306" i="5" s="1"/>
  <c r="H210" i="5"/>
  <c r="H306" i="5" s="1"/>
  <c r="I210" i="5"/>
  <c r="I306" i="5" s="1"/>
  <c r="E210" i="5"/>
  <c r="E306" i="5" s="1"/>
  <c r="E209" i="5"/>
  <c r="F176" i="5"/>
  <c r="H288" i="5"/>
  <c r="H289" i="5"/>
  <c r="G291" i="5"/>
  <c r="J12" i="5"/>
  <c r="J114" i="5"/>
  <c r="J83" i="5"/>
  <c r="G301" i="5"/>
  <c r="J84" i="5"/>
  <c r="J74" i="5"/>
  <c r="J177" i="5"/>
  <c r="E11" i="5"/>
  <c r="F76" i="5"/>
  <c r="J179" i="5"/>
  <c r="E106" i="5"/>
  <c r="E248" i="5" l="1"/>
  <c r="I247" i="5"/>
  <c r="G248" i="5"/>
  <c r="I248" i="5"/>
  <c r="H249" i="5"/>
  <c r="H250" i="5"/>
  <c r="E121" i="5"/>
  <c r="E199" i="5"/>
  <c r="E169" i="5"/>
  <c r="E167" i="5"/>
  <c r="E250" i="5"/>
  <c r="H248" i="5"/>
  <c r="G249" i="5"/>
  <c r="I249" i="5"/>
  <c r="G250" i="5"/>
  <c r="I250" i="5"/>
  <c r="F330" i="5"/>
  <c r="J330" i="5" s="1"/>
  <c r="F329" i="5"/>
  <c r="F248" i="5"/>
  <c r="F331" i="5"/>
  <c r="J331" i="5" s="1"/>
  <c r="F250" i="5"/>
  <c r="H308" i="5"/>
  <c r="H247" i="5"/>
  <c r="G221" i="5"/>
  <c r="G318" i="5"/>
  <c r="H333" i="5"/>
  <c r="H332" i="5" s="1"/>
  <c r="H290" i="5"/>
  <c r="H287" i="5" s="1"/>
  <c r="I328" i="5"/>
  <c r="I327" i="5" s="1"/>
  <c r="I290" i="5"/>
  <c r="I291" i="5"/>
  <c r="G211" i="5"/>
  <c r="G308" i="5"/>
  <c r="E307" i="5"/>
  <c r="I221" i="5"/>
  <c r="I318" i="5"/>
  <c r="I288" i="5"/>
  <c r="I241" i="5"/>
  <c r="I340" i="5"/>
  <c r="H291" i="5"/>
  <c r="E71" i="5"/>
  <c r="J71" i="5" s="1"/>
  <c r="E82" i="5"/>
  <c r="J174" i="5"/>
  <c r="E184" i="5"/>
  <c r="F317" i="5"/>
  <c r="F318" i="5"/>
  <c r="G231" i="5"/>
  <c r="G328" i="5"/>
  <c r="F289" i="5"/>
  <c r="G290" i="5"/>
  <c r="I236" i="5"/>
  <c r="I226" i="5"/>
  <c r="F231" i="5"/>
  <c r="H302" i="5"/>
  <c r="J243" i="5"/>
  <c r="I302" i="5"/>
  <c r="H236" i="5"/>
  <c r="F302" i="5"/>
  <c r="F192" i="5"/>
  <c r="F247" i="5" s="1"/>
  <c r="E226" i="5"/>
  <c r="J230" i="5"/>
  <c r="J240" i="5"/>
  <c r="G241" i="5"/>
  <c r="G332" i="5"/>
  <c r="H226" i="5"/>
  <c r="G226" i="5"/>
  <c r="H211" i="5"/>
  <c r="G236" i="5"/>
  <c r="F226" i="5"/>
  <c r="F211" i="5"/>
  <c r="F236" i="5"/>
  <c r="E221" i="5"/>
  <c r="G317" i="5"/>
  <c r="G327" i="5"/>
  <c r="I337" i="5"/>
  <c r="J232" i="5"/>
  <c r="J339" i="5"/>
  <c r="E192" i="5"/>
  <c r="F194" i="5"/>
  <c r="F249" i="5" s="1"/>
  <c r="G197" i="5"/>
  <c r="G196" i="5" s="1"/>
  <c r="E197" i="5"/>
  <c r="E289" i="5"/>
  <c r="J131" i="5"/>
  <c r="J156" i="5"/>
  <c r="E236" i="5"/>
  <c r="I317" i="5"/>
  <c r="I322" i="5"/>
  <c r="I312" i="5" s="1"/>
  <c r="J329" i="5"/>
  <c r="J229" i="5"/>
  <c r="G192" i="5"/>
  <c r="G247" i="5" s="1"/>
  <c r="E231" i="5"/>
  <c r="F197" i="5"/>
  <c r="J235" i="5"/>
  <c r="J87" i="5"/>
  <c r="E298" i="5"/>
  <c r="E297" i="5" s="1"/>
  <c r="J223" i="5"/>
  <c r="I332" i="5"/>
  <c r="J212" i="5"/>
  <c r="J213" i="5"/>
  <c r="J228" i="5"/>
  <c r="J234" i="5"/>
  <c r="E194" i="5"/>
  <c r="G337" i="5"/>
  <c r="F337" i="5"/>
  <c r="H241" i="5"/>
  <c r="J245" i="5"/>
  <c r="J244" i="5"/>
  <c r="F241" i="5"/>
  <c r="J242" i="5"/>
  <c r="E337" i="5"/>
  <c r="J341" i="5"/>
  <c r="E241" i="5"/>
  <c r="J338" i="5"/>
  <c r="J333" i="5"/>
  <c r="J237" i="5"/>
  <c r="J238" i="5"/>
  <c r="J336" i="5"/>
  <c r="E332" i="5"/>
  <c r="J334" i="5"/>
  <c r="J239" i="5"/>
  <c r="J233" i="5"/>
  <c r="H327" i="5"/>
  <c r="H231" i="5"/>
  <c r="E327" i="5"/>
  <c r="J227" i="5"/>
  <c r="H322" i="5"/>
  <c r="J325" i="5"/>
  <c r="J326" i="5"/>
  <c r="H221" i="5"/>
  <c r="J225" i="5"/>
  <c r="J320" i="5"/>
  <c r="H317" i="5"/>
  <c r="F221" i="5"/>
  <c r="J222" i="5"/>
  <c r="J224" i="5"/>
  <c r="E317" i="5"/>
  <c r="J321" i="5"/>
  <c r="J319" i="5"/>
  <c r="J215" i="5"/>
  <c r="J214" i="5"/>
  <c r="E211" i="5"/>
  <c r="F332" i="5"/>
  <c r="J335" i="5"/>
  <c r="F322" i="5"/>
  <c r="F312" i="5" s="1"/>
  <c r="J324" i="5"/>
  <c r="F111" i="5"/>
  <c r="E296" i="5"/>
  <c r="H295" i="5"/>
  <c r="I294" i="5"/>
  <c r="J16" i="5"/>
  <c r="J91" i="5"/>
  <c r="J141" i="5"/>
  <c r="J161" i="5"/>
  <c r="J146" i="5"/>
  <c r="F102" i="5"/>
  <c r="F101" i="5" s="1"/>
  <c r="F296" i="5"/>
  <c r="G294" i="5"/>
  <c r="J151" i="5"/>
  <c r="G166" i="5"/>
  <c r="I101" i="5"/>
  <c r="G181" i="5"/>
  <c r="J72" i="5"/>
  <c r="J260" i="5"/>
  <c r="J41" i="5"/>
  <c r="E294" i="5"/>
  <c r="H196" i="5"/>
  <c r="E257" i="5"/>
  <c r="J172" i="5"/>
  <c r="J252" i="5"/>
  <c r="J67" i="5"/>
  <c r="J126" i="5"/>
  <c r="J76" i="5"/>
  <c r="J106" i="5"/>
  <c r="I61" i="5"/>
  <c r="J209" i="5"/>
  <c r="J86" i="5"/>
  <c r="J46" i="5"/>
  <c r="I206" i="5"/>
  <c r="E282" i="5"/>
  <c r="J66" i="5"/>
  <c r="I181" i="5"/>
  <c r="J26" i="5"/>
  <c r="J51" i="5"/>
  <c r="G257" i="5"/>
  <c r="H206" i="5"/>
  <c r="E305" i="5"/>
  <c r="E302" i="5" s="1"/>
  <c r="J184" i="5"/>
  <c r="I166" i="5"/>
  <c r="J36" i="5"/>
  <c r="J56" i="5"/>
  <c r="G282" i="5"/>
  <c r="J63" i="5"/>
  <c r="F61" i="5"/>
  <c r="H61" i="5"/>
  <c r="J185" i="5"/>
  <c r="F181" i="5"/>
  <c r="J183" i="5"/>
  <c r="H181" i="5"/>
  <c r="J195" i="5"/>
  <c r="J170" i="5"/>
  <c r="J267" i="5"/>
  <c r="J272" i="5"/>
  <c r="E295" i="5"/>
  <c r="J77" i="5"/>
  <c r="J285" i="5"/>
  <c r="I293" i="5"/>
  <c r="J62" i="5"/>
  <c r="H294" i="5"/>
  <c r="H344" i="5" s="1"/>
  <c r="H166" i="5"/>
  <c r="F116" i="5"/>
  <c r="J21" i="5"/>
  <c r="J176" i="5"/>
  <c r="E102" i="5"/>
  <c r="J306" i="5"/>
  <c r="F206" i="5"/>
  <c r="G295" i="5"/>
  <c r="F294" i="5"/>
  <c r="G101" i="5"/>
  <c r="E171" i="5"/>
  <c r="J171" i="5" s="1"/>
  <c r="J11" i="5"/>
  <c r="E116" i="5"/>
  <c r="F300" i="5"/>
  <c r="J204" i="5"/>
  <c r="F291" i="5"/>
  <c r="I289" i="5"/>
  <c r="I191" i="5"/>
  <c r="G296" i="5"/>
  <c r="G346" i="5" s="1"/>
  <c r="J261" i="5"/>
  <c r="H201" i="5"/>
  <c r="H300" i="5"/>
  <c r="H297" i="5" s="1"/>
  <c r="I201" i="5"/>
  <c r="I298" i="5"/>
  <c r="I295" i="5"/>
  <c r="I196" i="5"/>
  <c r="H101" i="5"/>
  <c r="J182" i="5"/>
  <c r="E201" i="5"/>
  <c r="J208" i="5"/>
  <c r="J258" i="5"/>
  <c r="H257" i="5"/>
  <c r="H293" i="5"/>
  <c r="G61" i="5"/>
  <c r="J119" i="5"/>
  <c r="J203" i="5"/>
  <c r="F299" i="5"/>
  <c r="G289" i="5"/>
  <c r="G305" i="5"/>
  <c r="G302" i="5" s="1"/>
  <c r="J104" i="5"/>
  <c r="E206" i="5"/>
  <c r="J284" i="5"/>
  <c r="H191" i="5"/>
  <c r="F282" i="5"/>
  <c r="E291" i="5"/>
  <c r="E61" i="5"/>
  <c r="J259" i="5"/>
  <c r="I301" i="5"/>
  <c r="J301" i="5" s="1"/>
  <c r="J205" i="5"/>
  <c r="J198" i="5"/>
  <c r="J200" i="5"/>
  <c r="J168" i="5"/>
  <c r="I296" i="5"/>
  <c r="J65" i="5"/>
  <c r="J96" i="5"/>
  <c r="J186" i="5"/>
  <c r="J122" i="5"/>
  <c r="G206" i="5"/>
  <c r="J207" i="5"/>
  <c r="J117" i="5"/>
  <c r="J112" i="5"/>
  <c r="J303" i="5"/>
  <c r="F257" i="5"/>
  <c r="J64" i="5"/>
  <c r="J210" i="5"/>
  <c r="J103" i="5"/>
  <c r="J262" i="5"/>
  <c r="E111" i="5"/>
  <c r="J277" i="5"/>
  <c r="J193" i="5"/>
  <c r="J105" i="5"/>
  <c r="J304" i="5"/>
  <c r="J286" i="5"/>
  <c r="H296" i="5"/>
  <c r="H346" i="5" s="1"/>
  <c r="I282" i="5"/>
  <c r="I257" i="5"/>
  <c r="G121" i="5"/>
  <c r="J121" i="5" s="1"/>
  <c r="I346" i="5" l="1"/>
  <c r="I343" i="5"/>
  <c r="E249" i="5"/>
  <c r="E247" i="5"/>
  <c r="F327" i="5"/>
  <c r="H343" i="5"/>
  <c r="I287" i="5"/>
  <c r="E344" i="5"/>
  <c r="G344" i="5"/>
  <c r="I344" i="5"/>
  <c r="F288" i="5"/>
  <c r="G288" i="5"/>
  <c r="G287" i="5" s="1"/>
  <c r="F290" i="5"/>
  <c r="I345" i="5"/>
  <c r="F344" i="5"/>
  <c r="G345" i="5"/>
  <c r="F346" i="5"/>
  <c r="H345" i="5"/>
  <c r="E346" i="5"/>
  <c r="J283" i="5"/>
  <c r="I307" i="5"/>
  <c r="H312" i="5"/>
  <c r="E181" i="5"/>
  <c r="J181" i="5" s="1"/>
  <c r="G293" i="5"/>
  <c r="G292" i="5" s="1"/>
  <c r="J197" i="5"/>
  <c r="J231" i="5"/>
  <c r="J340" i="5"/>
  <c r="E293" i="5"/>
  <c r="H337" i="5"/>
  <c r="J337" i="5" s="1"/>
  <c r="J323" i="5"/>
  <c r="J226" i="5"/>
  <c r="J211" i="5"/>
  <c r="G246" i="5"/>
  <c r="J327" i="5"/>
  <c r="J241" i="5"/>
  <c r="F293" i="5"/>
  <c r="J111" i="5"/>
  <c r="J194" i="5"/>
  <c r="J236" i="5"/>
  <c r="H282" i="5"/>
  <c r="J282" i="5" s="1"/>
  <c r="E196" i="5"/>
  <c r="G322" i="5"/>
  <c r="G312" i="5" s="1"/>
  <c r="E288" i="5"/>
  <c r="J221" i="5"/>
  <c r="J332" i="5"/>
  <c r="J328" i="5"/>
  <c r="E322" i="5"/>
  <c r="J317" i="5"/>
  <c r="J318" i="5"/>
  <c r="J311" i="5"/>
  <c r="H246" i="5"/>
  <c r="J294" i="5"/>
  <c r="J61" i="5"/>
  <c r="J289" i="5"/>
  <c r="J202" i="5"/>
  <c r="I292" i="5"/>
  <c r="J192" i="5"/>
  <c r="J116" i="5"/>
  <c r="G191" i="5"/>
  <c r="E290" i="5"/>
  <c r="E191" i="5"/>
  <c r="J305" i="5"/>
  <c r="J248" i="5"/>
  <c r="F166" i="5"/>
  <c r="J102" i="5"/>
  <c r="E101" i="5"/>
  <c r="J101" i="5" s="1"/>
  <c r="J206" i="5"/>
  <c r="J300" i="5"/>
  <c r="J299" i="5"/>
  <c r="F295" i="5"/>
  <c r="I297" i="5"/>
  <c r="F201" i="5"/>
  <c r="F298" i="5"/>
  <c r="J82" i="5"/>
  <c r="E81" i="5"/>
  <c r="J81" i="5" s="1"/>
  <c r="J199" i="5"/>
  <c r="F191" i="5"/>
  <c r="J167" i="5"/>
  <c r="J169" i="5"/>
  <c r="E166" i="5"/>
  <c r="J291" i="5"/>
  <c r="I246" i="5"/>
  <c r="J250" i="5"/>
  <c r="J257" i="5"/>
  <c r="G298" i="5"/>
  <c r="G201" i="5"/>
  <c r="F196" i="5"/>
  <c r="H292" i="5"/>
  <c r="J296" i="5"/>
  <c r="F287" i="5"/>
  <c r="J288" i="5" l="1"/>
  <c r="J290" i="5"/>
  <c r="E345" i="5"/>
  <c r="F345" i="5"/>
  <c r="F343" i="5"/>
  <c r="G343" i="5"/>
  <c r="E292" i="5"/>
  <c r="E343" i="5"/>
  <c r="J316" i="5"/>
  <c r="J293" i="5"/>
  <c r="I342" i="5"/>
  <c r="J322" i="5"/>
  <c r="J247" i="5"/>
  <c r="J196" i="5"/>
  <c r="J346" i="5"/>
  <c r="E246" i="5"/>
  <c r="E287" i="5"/>
  <c r="J287" i="5" s="1"/>
  <c r="J302" i="5"/>
  <c r="J201" i="5"/>
  <c r="J166" i="5"/>
  <c r="J191" i="5"/>
  <c r="F246" i="5"/>
  <c r="J249" i="5"/>
  <c r="F297" i="5"/>
  <c r="J298" i="5"/>
  <c r="G297" i="5"/>
  <c r="J295" i="5"/>
  <c r="F292" i="5"/>
  <c r="J292" i="5" l="1"/>
  <c r="J315" i="5"/>
  <c r="G307" i="5"/>
  <c r="G342" i="5"/>
  <c r="F307" i="5"/>
  <c r="F342" i="5"/>
  <c r="J246" i="5"/>
  <c r="J297" i="5"/>
  <c r="J314" i="5" l="1"/>
  <c r="H307" i="5"/>
  <c r="H342" i="5"/>
  <c r="E312" i="5" l="1"/>
  <c r="J313" i="5"/>
  <c r="J312" i="5" l="1"/>
  <c r="J310" i="5" l="1"/>
  <c r="J345" i="5"/>
  <c r="J344" i="5" l="1"/>
  <c r="J309" i="5"/>
  <c r="J307" i="5" l="1"/>
  <c r="J308" i="5"/>
  <c r="E342" i="5" l="1"/>
  <c r="J342" i="5" s="1"/>
  <c r="J343" i="5"/>
</calcChain>
</file>

<file path=xl/sharedStrings.xml><?xml version="1.0" encoding="utf-8"?>
<sst xmlns="http://schemas.openxmlformats.org/spreadsheetml/2006/main" count="456" uniqueCount="68">
  <si>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</si>
  <si>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</si>
  <si>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</si>
  <si>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</si>
  <si>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</si>
  <si>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год</t>
  </si>
  <si>
    <t>Всего</t>
  </si>
  <si>
    <t>ФБ</t>
  </si>
  <si>
    <t>ОБ</t>
  </si>
  <si>
    <t>ВБ</t>
  </si>
  <si>
    <t>Итого по муниципальной программе</t>
  </si>
  <si>
    <t>Финансовое обеспечение мероприятий муниципальной программы</t>
  </si>
  <si>
    <t>Основное мероприятие 1</t>
  </si>
  <si>
    <t>Основное мероприятие 2</t>
  </si>
  <si>
    <t>Мероприятие 2.1</t>
  </si>
  <si>
    <t>Мероприятие 2.2</t>
  </si>
  <si>
    <t>Мероприятие 2.3</t>
  </si>
  <si>
    <t>Мероприятие 2.4</t>
  </si>
  <si>
    <t>Примечание:</t>
  </si>
  <si>
    <t xml:space="preserve">  ФБ – федеральный бюджет;</t>
  </si>
  <si>
    <t xml:space="preserve">  ОБ – областной бюджет;</t>
  </si>
  <si>
    <t xml:space="preserve">  ПБ – бюджеты поселений;</t>
  </si>
  <si>
    <t xml:space="preserve"> 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</si>
  <si>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>"Развитие топливно-энергетического комплекса и коммунальной инфраструктуры на территории Сокольского муниципального округа на 2023-2027 годы"</t>
  </si>
  <si>
    <t>МБ</t>
  </si>
  <si>
    <t>Строительство распределительного газопровода низкого давления и газопровода высокого давления</t>
  </si>
  <si>
    <t>Итого по подпрограмме 2</t>
  </si>
  <si>
    <t xml:space="preserve">Приложение 3 </t>
  </si>
  <si>
    <t>Основное мероприятие 3</t>
  </si>
  <si>
    <t>Основное мероприятие 4</t>
  </si>
  <si>
    <t>Основное мероприятие 5</t>
  </si>
  <si>
    <t>Основное мероприятие 6</t>
  </si>
  <si>
    <t>Основное мероприятие 7</t>
  </si>
  <si>
    <t>Реализация проекта «Народный бюджет</t>
  </si>
  <si>
    <t>Поставка сжиженного углеводородного газа населению</t>
  </si>
  <si>
    <t>Поддержка коммунального хозяйства</t>
  </si>
  <si>
    <t>Строительство и  реконструкция (модернизация) объектов питьевого водоснабжения в рамках федерального проекта «Чистая вода»</t>
  </si>
  <si>
    <t>Организация уличного освещения</t>
  </si>
  <si>
    <t>Разработка проектно-сметной документации и прохождение государственной экспертизы</t>
  </si>
  <si>
    <t>Подпрограмма 2. Газификация Сокольского муниципального округа на 2023-2027 годы</t>
  </si>
  <si>
    <r>
      <t xml:space="preserve">Подпрограмма 1. </t>
    </r>
    <r>
      <rPr>
        <b/>
        <sz val="12"/>
        <color indexed="8"/>
        <rFont val="Times New Roman"/>
        <family val="1"/>
        <charset val="204"/>
      </rPr>
      <t>Модернизация топливно-энергетического комплекса и коммунальной инфраструктуры на территории Сокольского муниципального округа на 2023-2027 годы</t>
    </r>
  </si>
  <si>
    <t>Итого по подпрограмме 1</t>
  </si>
  <si>
    <t>г.Сокол, Газопровод низкого и высокого давления (ул. Восточная; 1ая Западная; 2ая Западная; Заводская; Клубная; Луковецкая; Майская; Маяковского; Проходная; пер. Узкий; Южная; Череповецкая; Водников; 1ая Глушицкая; 2ая Глушицкая; 3ая Глушицкая; 4ая Глушицкая</t>
  </si>
  <si>
    <t>г.Сокол, Газопровод низкого и высокого давления (ул. Интернатная д. 36, 38, 40, 42, 44; Некрасова д. 63, 65; Труда д. 25, 27, 29; Б. Садовая; Гоголя; Декабристов; Инициаторов; Ломоносова; Матросова; Симбирская; Новая; Торфяная; Пушкинская; Урицкого</t>
  </si>
  <si>
    <t>г.Сокол, Газопровод низкого и высокого давления (ул. Труда; Тургенева; Некрасова; пер. Малый; Пригородная; Юбилейная; 1ая Лентьевская; 2ая Лентьевская; Махренга; Новокуземкинская, пер. Новокуземкинский)</t>
  </si>
  <si>
    <t>г.Сокол, Газопровод низкого и высокого давления (ул. пер. Станционный; пер. Юрия Лагунова; Грибоедова; Наб. Сухоны; Полевая; Чайковского)</t>
  </si>
  <si>
    <t>Администрация Сокольского  муниципального округа</t>
  </si>
  <si>
    <t>Итого</t>
  </si>
  <si>
    <t xml:space="preserve"> Итого:</t>
  </si>
  <si>
    <t>МКУ СМО "Управление строительства и ЖКХ"</t>
  </si>
  <si>
    <t>Администрация Сокольского муниципального округа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</si>
  <si>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</si>
  <si>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</si>
  <si>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 xml:space="preserve"> Территориальный орган Администрации Сокольского муниципального округа  Вологодской области – «город Сокол»</t>
  </si>
  <si>
    <t>Строительство объектов теплоэнергетики</t>
  </si>
  <si>
    <t>Техническое обслуживание  газового хозяйства</t>
  </si>
  <si>
    <t>Основное мероприятие 8</t>
  </si>
  <si>
    <t>Модернизация систем коммунальной инфраструктуры на  территории Вологодской области</t>
  </si>
  <si>
    <t>Итого:</t>
  </si>
  <si>
    <t>к муниципальной программе</t>
  </si>
  <si>
    <t>Территориальный орган Администрации Сокольского муниципального округа  Вологодской области – «Архангельский»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</si>
  <si>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</si>
  <si>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«Воробьевский»</t>
  </si>
  <si>
    <t>Территориальный орган Администрации Сокольского муниципального округа  Вологодской области – «Двиницкий»</t>
  </si>
  <si>
    <t>Территориальный орган Администрации Сокольского муниципального округа  Вологодской области – «Пригородный»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</si>
  <si>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</si>
  <si>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«Чучковский»</t>
  </si>
  <si>
    <t>МБ – местный бюджет (бюджет округа);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</si>
</sst>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"/>
    <numFmt numFmtId="166" formatCode="#,##0.00000"/>
    <numFmt numFmtId="167" formatCode="#,##0.0"/>
    <numFmt numFmtId="168" formatCode="#,##0.00\ _₽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165" fontId="0" fillId="0" borderId="0" xfId="0" applyNumberFormat="1" applyFont="1" applyFill="1"/>
    <xf numFmtId="0" fontId="0" fillId="0" borderId="0" xfId="0" applyFont="1" applyFill="1"/>
    <xf numFmtId="166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center" indent="1"/>
    </xf>
    <xf numFmtId="0" fontId="1" fillId="0" borderId="0" xfId="0" applyFont="1" applyFill="1" applyBorder="1" applyAlignment="1">
      <alignment horizontal="center" vertical="center" wrapText="1"/>
    </xf>
    <xf numFmtId="165" fontId="5" fillId="0" borderId="0" xfId="0" applyNumberFormat="1" applyFont="1" applyFill="1"/>
    <xf numFmtId="0" fontId="1" fillId="0" borderId="0" xfId="0" applyFont="1" applyFill="1" applyAlignment="1">
      <alignment vertical="center"/>
    </xf>
    <xf numFmtId="166" fontId="5" fillId="0" borderId="0" xfId="0" applyNumberFormat="1" applyFont="1" applyFill="1"/>
    <xf numFmtId="0" fontId="6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14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/>
    <xf numFmtId="0" fontId="7" fillId="2" borderId="13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4" fillId="2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0" fillId="2" borderId="0" xfId="0" applyFont="1" applyFill="1" applyBorder="1"/>
    <xf numFmtId="0" fontId="7" fillId="2" borderId="18" xfId="0" applyFont="1" applyFill="1" applyBorder="1" applyAlignment="1">
      <alignment horizontal="center" vertical="center" wrapText="1"/>
    </xf>
    <xf numFmtId="168" fontId="0" fillId="0" borderId="0" xfId="0" applyNumberFormat="1" applyFont="1" applyFill="1"/>
    <xf numFmtId="167" fontId="4" fillId="2" borderId="0" xfId="0" applyNumberFormat="1" applyFont="1" applyFill="1"/>
    <xf numFmtId="167" fontId="4" fillId="2" borderId="0" xfId="0" applyNumberFormat="1" applyFont="1" applyFill="1" applyBorder="1"/>
    <xf numFmtId="167" fontId="7" fillId="3" borderId="11" xfId="0" applyNumberFormat="1" applyFont="1" applyFill="1" applyBorder="1" applyAlignment="1">
      <alignment horizontal="center" vertical="center" wrapText="1"/>
    </xf>
    <xf numFmtId="167" fontId="7" fillId="3" borderId="12" xfId="0" applyNumberFormat="1" applyFont="1" applyFill="1" applyBorder="1" applyAlignment="1">
      <alignment horizontal="center" vertical="center" wrapText="1"/>
    </xf>
    <xf numFmtId="167" fontId="7" fillId="3" borderId="18" xfId="0" applyNumberFormat="1" applyFont="1" applyFill="1" applyBorder="1" applyAlignment="1">
      <alignment horizontal="center" vertical="center" wrapText="1"/>
    </xf>
    <xf numFmtId="167" fontId="7" fillId="3" borderId="17" xfId="0" applyNumberFormat="1" applyFont="1" applyFill="1" applyBorder="1" applyAlignment="1">
      <alignment horizontal="center" vertical="center" wrapText="1"/>
    </xf>
    <xf numFmtId="167" fontId="7" fillId="3" borderId="13" xfId="0" applyNumberFormat="1" applyFont="1" applyFill="1" applyBorder="1" applyAlignment="1">
      <alignment horizontal="center" vertical="center" wrapText="1"/>
    </xf>
    <xf numFmtId="167" fontId="7" fillId="3" borderId="14" xfId="0" applyNumberFormat="1" applyFont="1" applyFill="1" applyBorder="1" applyAlignment="1">
      <alignment horizontal="center" vertical="center" wrapText="1"/>
    </xf>
    <xf numFmtId="167" fontId="7" fillId="3" borderId="16" xfId="0" applyNumberFormat="1" applyFont="1" applyFill="1" applyBorder="1" applyAlignment="1">
      <alignment horizontal="center" vertical="center" wrapText="1"/>
    </xf>
    <xf numFmtId="167" fontId="7" fillId="3" borderId="12" xfId="0" applyNumberFormat="1" applyFont="1" applyFill="1" applyBorder="1" applyAlignment="1">
      <alignment horizontal="center" wrapText="1"/>
    </xf>
    <xf numFmtId="167" fontId="7" fillId="3" borderId="20" xfId="0" applyNumberFormat="1" applyFont="1" applyFill="1" applyBorder="1" applyAlignment="1">
      <alignment horizontal="center" vertical="center" wrapText="1"/>
    </xf>
    <xf numFmtId="167" fontId="7" fillId="3" borderId="7" xfId="0" applyNumberFormat="1" applyFont="1" applyFill="1" applyBorder="1" applyAlignment="1">
      <alignment horizontal="center" vertical="center" wrapText="1"/>
    </xf>
    <xf numFmtId="167" fontId="7" fillId="3" borderId="9" xfId="0" applyNumberFormat="1" applyFont="1" applyFill="1" applyBorder="1" applyAlignment="1">
      <alignment horizontal="center" vertical="center" wrapText="1"/>
    </xf>
    <xf numFmtId="167" fontId="6" fillId="3" borderId="1" xfId="0" applyNumberFormat="1" applyFont="1" applyFill="1" applyBorder="1" applyAlignment="1">
      <alignment horizontal="center" vertical="center" wrapText="1"/>
    </xf>
    <xf numFmtId="167" fontId="6" fillId="3" borderId="3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1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2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1" xfId="0" applyNumberFormat="1" applyFont="1" applyFill="1" applyBorder="1" applyAlignment="1">
      <alignment horizontal="center" vertical="center" wrapText="1"/>
    </xf>
    <xf numFmtId="164" fontId="7" fillId="3" borderId="12" xfId="0" applyNumberFormat="1" applyFont="1" applyFill="1" applyBorder="1" applyAlignment="1">
      <alignment horizontal="center" vertical="center" wrapText="1"/>
    </xf>
    <xf numFmtId="164" fontId="7" fillId="3" borderId="13" xfId="0" applyNumberFormat="1" applyFont="1" applyFill="1" applyBorder="1" applyAlignment="1">
      <alignment horizontal="center" vertical="center" wrapText="1"/>
    </xf>
    <xf numFmtId="164" fontId="7" fillId="3" borderId="17" xfId="0" applyNumberFormat="1" applyFont="1" applyFill="1" applyBorder="1" applyAlignment="1">
      <alignment horizontal="center" vertical="center" wrapText="1"/>
    </xf>
    <xf numFmtId="164" fontId="7" fillId="3" borderId="18" xfId="0" applyNumberFormat="1" applyFont="1" applyFill="1" applyBorder="1" applyAlignment="1">
      <alignment horizontal="center" vertical="center" wrapText="1"/>
    </xf>
    <xf numFmtId="167" fontId="7" fillId="3" borderId="23" xfId="0" applyNumberFormat="1" applyFont="1" applyFill="1" applyBorder="1" applyAlignment="1">
      <alignment horizontal="center" vertical="center" wrapText="1"/>
    </xf>
    <xf numFmtId="167" fontId="7" fillId="3" borderId="6" xfId="0" applyNumberFormat="1" applyFont="1" applyFill="1" applyBorder="1" applyAlignment="1">
      <alignment horizontal="center" vertical="center" wrapText="1"/>
    </xf>
    <xf numFmtId="167" fontId="7" fillId="3" borderId="4" xfId="0" applyNumberFormat="1" applyFont="1" applyFill="1" applyBorder="1" applyAlignment="1">
      <alignment horizontal="center" vertical="center" wrapText="1"/>
    </xf>
    <xf numFmtId="167" fontId="7" fillId="3" borderId="8" xfId="0" applyNumberFormat="1" applyFont="1" applyFill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 wrapText="1"/>
    </xf>
    <xf numFmtId="164" fontId="7" fillId="3" borderId="24" xfId="0" applyNumberFormat="1" applyFont="1" applyFill="1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center" vertical="center" wrapText="1"/>
    </xf>
    <xf numFmtId="164" fontId="7" fillId="3" borderId="25" xfId="0" applyNumberFormat="1" applyFont="1" applyFill="1" applyBorder="1" applyAlignment="1">
      <alignment horizontal="center" vertical="center" wrapText="1"/>
    </xf>
    <xf numFmtId="164" fontId="6" fillId="3" borderId="7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3" borderId="26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27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 wrapText="1"/>
    </xf>
    <xf numFmtId="167" fontId="7" fillId="3" borderId="19" xfId="0" applyNumberFormat="1" applyFont="1" applyFill="1" applyBorder="1" applyAlignment="1">
      <alignment horizontal="center" vertical="center" wrapText="1"/>
    </xf>
    <xf numFmtId="167" fontId="6" fillId="3" borderId="7" xfId="0" applyNumberFormat="1" applyFont="1" applyFill="1" applyBorder="1" applyAlignment="1">
      <alignment horizontal="center" vertical="center" wrapText="1"/>
    </xf>
    <xf numFmtId="167" fontId="6" fillId="3" borderId="19" xfId="0" applyNumberFormat="1" applyFont="1" applyFill="1" applyBorder="1" applyAlignment="1">
      <alignment horizontal="center" vertical="center" wrapText="1"/>
    </xf>
    <xf numFmtId="167" fontId="6" fillId="3" borderId="6" xfId="0" applyNumberFormat="1" applyFont="1" applyFill="1" applyBorder="1" applyAlignment="1">
      <alignment horizontal="center" vertical="center" wrapText="1"/>
    </xf>
    <xf numFmtId="167" fontId="6" fillId="3" borderId="5" xfId="0" applyNumberFormat="1" applyFont="1" applyFill="1" applyBorder="1" applyAlignment="1">
      <alignment horizontal="center" vertical="center" wrapText="1"/>
    </xf>
    <xf numFmtId="167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19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6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7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6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7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3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8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9" xfId="0" applyFont="1" applyFill="1" applyBorder="1" applyAlignment="1">
      <alignment horizontal="center" vertical="center" wrapText="1"/>
    </xf>
    <xf numFmtId="167" fontId="7" fillId="3" borderId="22" xfId="0" applyNumberFormat="1" applyFont="1" applyFill="1" applyBorder="1" applyAlignment="1">
      <alignment horizontal="center" vertical="center" wrapText="1"/>
    </xf>
    <xf numFmtId="167" fontId="6" fillId="3" borderId="22" xfId="0" applyNumberFormat="1" applyFont="1" applyFill="1" applyBorder="1" applyAlignment="1">
      <alignment horizontal="center" vertical="center" wrapText="1"/>
    </xf>
    <xf numFmtId="167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167" fontId="7" fillId="3" borderId="30" xfId="0" applyNumberFormat="1" applyFont="1" applyFill="1" applyBorder="1" applyAlignment="1">
      <alignment horizontal="center" vertical="center" wrapText="1"/>
    </xf>
    <xf numFmtId="167" fontId="7" fillId="3" borderId="7" xfId="0" applyNumberFormat="1" applyFont="1" applyFill="1" applyBorder="1" applyAlignment="1" applyProtection="1">
      <alignment horizontal="center" vertical="center" wrapText="1"/>
    </xf>
    <xf numFmtId="167" fontId="7" fillId="3" borderId="1" xfId="0" applyNumberFormat="1" applyFont="1" applyFill="1" applyBorder="1" applyAlignment="1" applyProtection="1">
      <alignment horizontal="center" vertical="center" wrapText="1"/>
    </xf>
    <xf numFmtId="167" fontId="7" fillId="3" borderId="22" xfId="0" applyNumberFormat="1" applyFont="1" applyFill="1" applyBorder="1" applyAlignment="1" applyProtection="1">
      <alignment horizontal="center" vertical="center" wrapText="1"/>
    </xf>
    <xf numFmtId="167" fontId="7" fillId="3" borderId="14" xfId="0" applyNumberFormat="1" applyFont="1" applyFill="1" applyBorder="1" applyAlignment="1" applyProtection="1">
      <alignment horizontal="center" vertical="center" wrapText="1"/>
    </xf>
    <xf numFmtId="167" fontId="7" fillId="3" borderId="57" xfId="0" applyNumberFormat="1" applyFont="1" applyFill="1" applyBorder="1" applyAlignment="1">
      <alignment horizontal="center" vertical="center" wrapText="1"/>
    </xf>
    <xf numFmtId="167" fontId="6" fillId="3" borderId="57" xfId="0" applyNumberFormat="1" applyFont="1" applyFill="1" applyBorder="1" applyAlignment="1">
      <alignment horizontal="center" vertical="center" wrapText="1"/>
    </xf>
    <xf numFmtId="167" fontId="7" fillId="3" borderId="57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165" fontId="10" fillId="0" borderId="0" xfId="0" applyNumberFormat="1" applyFont="1" applyFill="1"/>
    <xf numFmtId="0" fontId="10" fillId="0" borderId="0" xfId="0" applyFont="1" applyFill="1" applyAlignment="1"/>
    <xf numFmtId="165" fontId="10" fillId="0" borderId="0" xfId="0" applyNumberFormat="1" applyFont="1" applyFill="1" applyAlignment="1"/>
    <xf numFmtId="167" fontId="6" fillId="3" borderId="4" xfId="0" applyNumberFormat="1" applyFont="1" applyFill="1" applyBorder="1" applyAlignment="1">
      <alignment horizontal="center" vertical="center" wrapText="1"/>
    </xf>
    <xf numFmtId="167" fontId="7" fillId="2" borderId="20" xfId="0" applyNumberFormat="1" applyFont="1" applyFill="1" applyBorder="1" applyAlignment="1">
      <alignment horizontal="center" vertical="center" wrapText="1"/>
    </xf>
    <xf numFmtId="167" fontId="7" fillId="2" borderId="7" xfId="0" applyNumberFormat="1" applyFont="1" applyFill="1" applyBorder="1" applyAlignment="1" applyProtection="1">
      <alignment horizontal="center" vertical="center" wrapText="1"/>
    </xf>
    <xf numFmtId="167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  <protection locked="0"/>
    </xf>
    <xf numFmtId="0" fontId="7" fillId="2" borderId="32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33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 applyProtection="1">
      <alignment horizontal="center" vertical="center" wrapText="1"/>
      <protection locked="0"/>
    </xf>
    <xf numFmtId="0" fontId="6" fillId="2" borderId="32" xfId="0" applyFont="1" applyFill="1" applyBorder="1" applyAlignment="1" applyProtection="1">
      <alignment horizontal="center" vertical="center" wrapText="1"/>
      <protection locked="0"/>
    </xf>
    <xf numFmtId="0" fontId="6" fillId="2" borderId="51" xfId="0" applyFont="1" applyFill="1" applyBorder="1" applyAlignment="1" applyProtection="1">
      <alignment horizontal="center" vertical="center" wrapText="1"/>
      <protection locked="0"/>
    </xf>
    <xf numFmtId="0" fontId="6" fillId="2" borderId="28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0" fontId="7" fillId="2" borderId="32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left" vertical="center" wrapText="1"/>
    </xf>
    <xf numFmtId="0" fontId="6" fillId="2" borderId="2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left" vertical="center" wrapText="1"/>
    </xf>
    <xf numFmtId="0" fontId="6" fillId="2" borderId="40" xfId="0" applyFont="1" applyFill="1" applyBorder="1" applyAlignment="1">
      <alignment horizontal="left" vertical="center" wrapText="1"/>
    </xf>
    <xf numFmtId="0" fontId="6" fillId="2" borderId="41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left" vertical="center" wrapText="1"/>
    </xf>
    <xf numFmtId="0" fontId="6" fillId="2" borderId="36" xfId="0" applyFont="1" applyFill="1" applyBorder="1" applyAlignment="1" applyProtection="1">
      <alignment horizontal="center" vertical="center" wrapText="1"/>
      <protection locked="0"/>
    </xf>
    <xf numFmtId="0" fontId="6" fillId="2" borderId="37" xfId="0" applyFont="1" applyFill="1" applyBorder="1" applyAlignment="1" applyProtection="1">
      <alignment horizontal="center" vertical="center" wrapText="1"/>
      <protection locked="0"/>
    </xf>
    <xf numFmtId="0" fontId="6" fillId="2" borderId="38" xfId="0" applyFont="1" applyFill="1" applyBorder="1" applyAlignment="1" applyProtection="1">
      <alignment horizontal="center" vertical="center" wrapText="1"/>
      <protection locked="0"/>
    </xf>
    <xf numFmtId="0" fontId="7" fillId="2" borderId="27" xfId="0" applyFont="1" applyFill="1" applyBorder="1" applyAlignment="1">
      <alignment horizontal="center" vertical="center" wrapText="1"/>
    </xf>
    <xf numFmtId="164" fontId="8" fillId="2" borderId="47" xfId="0" applyNumberFormat="1" applyFont="1" applyFill="1" applyBorder="1" applyAlignment="1">
      <alignment horizontal="center" vertical="center" wrapText="1"/>
    </xf>
    <xf numFmtId="164" fontId="8" fillId="2" borderId="48" xfId="0" applyNumberFormat="1" applyFont="1" applyFill="1" applyBorder="1" applyAlignment="1">
      <alignment horizontal="center" vertical="center" wrapText="1"/>
    </xf>
    <xf numFmtId="164" fontId="8" fillId="2" borderId="53" xfId="0" applyNumberFormat="1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 applyProtection="1">
      <alignment horizontal="center" vertical="center" wrapText="1"/>
      <protection locked="0"/>
    </xf>
    <xf numFmtId="0" fontId="7" fillId="2" borderId="45" xfId="0" applyFont="1" applyFill="1" applyBorder="1" applyAlignment="1">
      <alignment horizontal="center" vertical="center" wrapText="1"/>
    </xf>
    <xf numFmtId="0" fontId="7" fillId="2" borderId="58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59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60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6" fillId="2" borderId="50" xfId="0" applyFont="1" applyFill="1" applyBorder="1" applyAlignment="1">
      <alignment horizontal="left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/>
    </xf>
    <xf numFmtId="0" fontId="9" fillId="2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6" fillId="0" borderId="42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6" fillId="0" borderId="54" xfId="0" applyFont="1" applyFill="1" applyBorder="1" applyAlignment="1">
      <alignment horizontal="center" vertical="center" wrapText="1"/>
    </xf>
    <xf numFmtId="0" fontId="6" fillId="0" borderId="55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/>
    </xf>
    <xf numFmtId="0" fontId="6" fillId="0" borderId="15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364"/>
  <sheetViews>
    <sheetView tabSelected="1" view="pageBreakPreview" zoomScale="60" zoomScaleNormal="60" workbookViewId="0">
      <selection activeCell="J186" sqref="J186"/>
    </sheetView>
  </sheetViews>
  <sheetFormatPr defaultRowHeight="15" outlineLevelRow="1" x14ac:dyDescent="0.25"/>
  <cols>
    <col min="1" max="1" width="15.85546875" style="8" customWidth="1"/>
    <col min="2" max="2" width="40.85546875" style="7" customWidth="1"/>
    <col min="3" max="3" width="46.5703125" style="7" customWidth="1"/>
    <col min="4" max="4" width="16" style="5" customWidth="1"/>
    <col min="5" max="5" width="18.5703125" style="5" customWidth="1"/>
    <col min="6" max="6" width="18.5703125" style="3" customWidth="1"/>
    <col min="7" max="10" width="18.5703125" style="5" customWidth="1"/>
    <col min="11" max="11" width="9.140625" style="1"/>
    <col min="12" max="12" width="17.28515625" style="1" bestFit="1" customWidth="1"/>
    <col min="13" max="16384" width="9.140625" style="1"/>
  </cols>
  <sheetData>
    <row r="1" spans="1:16" ht="15.75" x14ac:dyDescent="0.25">
      <c r="A1" s="202"/>
      <c r="B1" s="202"/>
      <c r="C1" s="202"/>
      <c r="D1" s="202"/>
      <c r="E1" s="202"/>
      <c r="F1" s="202"/>
      <c r="G1" s="202"/>
      <c r="H1" s="202"/>
      <c r="I1" s="202"/>
      <c r="J1" s="202"/>
    </row>
    <row r="2" spans="1:16" ht="18.75" x14ac:dyDescent="0.3">
      <c r="A2" s="16"/>
      <c r="B2" s="16"/>
      <c r="C2" s="16"/>
      <c r="D2" s="16"/>
      <c r="E2" s="16"/>
      <c r="F2" s="17"/>
      <c r="G2" s="16"/>
      <c r="H2" s="210" t="s">
        <v>27</v>
      </c>
      <c r="I2" s="219"/>
      <c r="J2" s="16"/>
    </row>
    <row r="3" spans="1:16" ht="18.75" x14ac:dyDescent="0.3">
      <c r="A3" s="16"/>
      <c r="B3" s="16"/>
      <c r="C3" s="16"/>
      <c r="D3" s="16"/>
      <c r="E3" s="16"/>
      <c r="F3" s="17"/>
      <c r="G3" s="16"/>
      <c r="H3" s="210" t="s">
        <v>59</v>
      </c>
      <c r="I3" s="211"/>
      <c r="J3" s="16"/>
    </row>
    <row r="4" spans="1:16" ht="24" customHeight="1" x14ac:dyDescent="0.3">
      <c r="A4" s="203" t="s">
        <v>11</v>
      </c>
      <c r="B4" s="203"/>
      <c r="C4" s="203"/>
      <c r="D4" s="203"/>
      <c r="E4" s="203"/>
      <c r="F4" s="203"/>
      <c r="G4" s="203"/>
      <c r="H4" s="203"/>
      <c r="I4" s="203"/>
      <c r="J4" s="203"/>
    </row>
    <row r="5" spans="1:16" ht="47.25" customHeight="1" thickBot="1" x14ac:dyDescent="0.3">
      <c r="A5" s="204" t="s">
        <v>23</v>
      </c>
      <c r="B5" s="205"/>
      <c r="C5" s="205"/>
      <c r="D5" s="205"/>
      <c r="E5" s="205"/>
      <c r="F5" s="205"/>
      <c r="G5" s="205"/>
      <c r="H5" s="205"/>
      <c r="I5" s="205"/>
      <c r="J5" s="205"/>
    </row>
    <row r="6" spans="1:16" ht="31.5" customHeight="1" thickBot="1" x14ac:dyDescent="0.3">
      <c r="A6" s="206" t="s">
        <v>0</v>
      </c>
      <c r="B6" s="208" t="s">
        <v>1</v>
      </c>
      <c r="C6" s="215" t="s">
        <v>2</v>
      </c>
      <c r="D6" s="220" t="s">
        <v>3</v>
      </c>
      <c r="E6" s="212" t="s">
        <v>4</v>
      </c>
      <c r="F6" s="213"/>
      <c r="G6" s="213"/>
      <c r="H6" s="213"/>
      <c r="I6" s="213"/>
      <c r="J6" s="214"/>
    </row>
    <row r="7" spans="1:16" ht="27.75" customHeight="1" x14ac:dyDescent="0.25">
      <c r="A7" s="207"/>
      <c r="B7" s="209"/>
      <c r="C7" s="216"/>
      <c r="D7" s="218"/>
      <c r="E7" s="26">
        <v>2023</v>
      </c>
      <c r="F7" s="27">
        <v>2024</v>
      </c>
      <c r="G7" s="18">
        <v>2025</v>
      </c>
      <c r="H7" s="18">
        <v>2026</v>
      </c>
      <c r="I7" s="28">
        <v>2027</v>
      </c>
      <c r="J7" s="217" t="s">
        <v>6</v>
      </c>
    </row>
    <row r="8" spans="1:16" ht="15.75" x14ac:dyDescent="0.25">
      <c r="A8" s="207"/>
      <c r="B8" s="209"/>
      <c r="C8" s="216"/>
      <c r="D8" s="218"/>
      <c r="E8" s="24" t="s">
        <v>5</v>
      </c>
      <c r="F8" s="2" t="s">
        <v>5</v>
      </c>
      <c r="G8" s="48" t="s">
        <v>5</v>
      </c>
      <c r="H8" s="48" t="s">
        <v>5</v>
      </c>
      <c r="I8" s="49" t="s">
        <v>5</v>
      </c>
      <c r="J8" s="218"/>
    </row>
    <row r="9" spans="1:16" ht="16.5" thickBot="1" x14ac:dyDescent="0.3">
      <c r="A9" s="20">
        <v>1</v>
      </c>
      <c r="B9" s="19">
        <v>2</v>
      </c>
      <c r="C9" s="22">
        <v>3</v>
      </c>
      <c r="D9" s="25">
        <v>4</v>
      </c>
      <c r="E9" s="23">
        <v>5</v>
      </c>
      <c r="F9" s="21">
        <v>6</v>
      </c>
      <c r="G9" s="19">
        <v>7</v>
      </c>
      <c r="H9" s="19">
        <v>8</v>
      </c>
      <c r="I9" s="22">
        <v>9</v>
      </c>
      <c r="J9" s="25">
        <v>10</v>
      </c>
    </row>
    <row r="10" spans="1:16" s="43" customFormat="1" ht="16.5" thickBot="1" x14ac:dyDescent="0.3">
      <c r="A10" s="222" t="s">
        <v>40</v>
      </c>
      <c r="B10" s="222"/>
      <c r="C10" s="222"/>
      <c r="D10" s="222"/>
      <c r="E10" s="222"/>
      <c r="F10" s="222"/>
      <c r="G10" s="222"/>
      <c r="H10" s="222"/>
      <c r="I10" s="222"/>
      <c r="J10" s="148"/>
    </row>
    <row r="11" spans="1:16" s="43" customFormat="1" ht="15.75" x14ac:dyDescent="0.25">
      <c r="A11" s="161" t="s">
        <v>12</v>
      </c>
      <c r="B11" s="166" t="s">
        <v>33</v>
      </c>
      <c r="C11" s="140" t="s">
        <v>49</v>
      </c>
      <c r="D11" s="29" t="s">
        <v>6</v>
      </c>
      <c r="E11" s="63">
        <f>SUM(E12:E15)</f>
        <v>2000</v>
      </c>
      <c r="F11" s="63">
        <f>SUM(F12:F15)</f>
        <v>0</v>
      </c>
      <c r="G11" s="63">
        <f>SUM(G12:G15)</f>
        <v>0</v>
      </c>
      <c r="H11" s="63">
        <f>SUM(H12:H15)</f>
        <v>0</v>
      </c>
      <c r="I11" s="63">
        <f>SUM(I12:I15)</f>
        <v>0</v>
      </c>
      <c r="J11" s="55">
        <f t="shared" ref="J11:J65" si="0">SUM(E11:I11)</f>
        <v>2000</v>
      </c>
    </row>
    <row r="12" spans="1:16" s="43" customFormat="1" ht="15.75" x14ac:dyDescent="0.25">
      <c r="A12" s="162"/>
      <c r="B12" s="167"/>
      <c r="C12" s="141"/>
      <c r="D12" s="30" t="s">
        <v>24</v>
      </c>
      <c r="E12" s="68">
        <v>600</v>
      </c>
      <c r="F12" s="68">
        <v>0</v>
      </c>
      <c r="G12" s="68">
        <v>0</v>
      </c>
      <c r="H12" s="68">
        <v>0</v>
      </c>
      <c r="I12" s="68">
        <v>0</v>
      </c>
      <c r="J12" s="56">
        <f t="shared" si="0"/>
        <v>600</v>
      </c>
    </row>
    <row r="13" spans="1:16" s="43" customFormat="1" ht="15.75" x14ac:dyDescent="0.25">
      <c r="A13" s="162"/>
      <c r="B13" s="167"/>
      <c r="C13" s="141"/>
      <c r="D13" s="30" t="s">
        <v>7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56">
        <f t="shared" si="0"/>
        <v>0</v>
      </c>
    </row>
    <row r="14" spans="1:16" s="43" customFormat="1" ht="15.75" x14ac:dyDescent="0.25">
      <c r="A14" s="162"/>
      <c r="B14" s="167"/>
      <c r="C14" s="141"/>
      <c r="D14" s="30" t="s">
        <v>8</v>
      </c>
      <c r="E14" s="68">
        <v>1400</v>
      </c>
      <c r="F14" s="68">
        <v>0</v>
      </c>
      <c r="G14" s="68">
        <v>0</v>
      </c>
      <c r="H14" s="68">
        <v>0</v>
      </c>
      <c r="I14" s="68">
        <v>0</v>
      </c>
      <c r="J14" s="56">
        <f t="shared" si="0"/>
        <v>1400</v>
      </c>
      <c r="P14" s="44"/>
    </row>
    <row r="15" spans="1:16" s="43" customFormat="1" ht="15.75" x14ac:dyDescent="0.25">
      <c r="A15" s="162"/>
      <c r="B15" s="167"/>
      <c r="C15" s="142"/>
      <c r="D15" s="40" t="s">
        <v>9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56">
        <f t="shared" si="0"/>
        <v>0</v>
      </c>
    </row>
    <row r="16" spans="1:16" s="43" customFormat="1" ht="15.75" x14ac:dyDescent="0.25">
      <c r="A16" s="162"/>
      <c r="B16" s="167"/>
      <c r="C16" s="156" t="s">
        <v>50</v>
      </c>
      <c r="D16" s="36" t="s">
        <v>6</v>
      </c>
      <c r="E16" s="64">
        <f>SUM(E17:E20)</f>
        <v>0</v>
      </c>
      <c r="F16" s="64">
        <f>SUM(F17:F20)</f>
        <v>0</v>
      </c>
      <c r="G16" s="64">
        <f>SUM(G17:G20)</f>
        <v>0</v>
      </c>
      <c r="H16" s="64">
        <f>SUM(H17:H20)</f>
        <v>0</v>
      </c>
      <c r="I16" s="64">
        <f>SUM(I17:I20)</f>
        <v>0</v>
      </c>
      <c r="J16" s="56">
        <f t="shared" si="0"/>
        <v>0</v>
      </c>
    </row>
    <row r="17" spans="1:10" s="43" customFormat="1" ht="15.75" x14ac:dyDescent="0.25">
      <c r="A17" s="162"/>
      <c r="B17" s="167"/>
      <c r="C17" s="157"/>
      <c r="D17" s="30" t="s">
        <v>24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56">
        <f t="shared" si="0"/>
        <v>0</v>
      </c>
    </row>
    <row r="18" spans="1:10" s="43" customFormat="1" ht="15.75" x14ac:dyDescent="0.25">
      <c r="A18" s="162"/>
      <c r="B18" s="167"/>
      <c r="C18" s="157"/>
      <c r="D18" s="30" t="s">
        <v>7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56">
        <f t="shared" si="0"/>
        <v>0</v>
      </c>
    </row>
    <row r="19" spans="1:10" s="43" customFormat="1" ht="15.75" x14ac:dyDescent="0.25">
      <c r="A19" s="162"/>
      <c r="B19" s="167"/>
      <c r="C19" s="157"/>
      <c r="D19" s="30" t="s">
        <v>8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56">
        <f t="shared" si="0"/>
        <v>0</v>
      </c>
    </row>
    <row r="20" spans="1:10" s="43" customFormat="1" ht="15.75" x14ac:dyDescent="0.25">
      <c r="A20" s="162"/>
      <c r="B20" s="167"/>
      <c r="C20" s="158"/>
      <c r="D20" s="30" t="s">
        <v>9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56">
        <f t="shared" si="0"/>
        <v>0</v>
      </c>
    </row>
    <row r="21" spans="1:10" s="43" customFormat="1" ht="15.75" x14ac:dyDescent="0.25">
      <c r="A21" s="162"/>
      <c r="B21" s="167"/>
      <c r="C21" s="156" t="s">
        <v>51</v>
      </c>
      <c r="D21" s="39" t="s">
        <v>6</v>
      </c>
      <c r="E21" s="64">
        <f>SUM(E22:E25)</f>
        <v>0</v>
      </c>
      <c r="F21" s="64">
        <f>SUM(F22:F25)</f>
        <v>0</v>
      </c>
      <c r="G21" s="64">
        <f>SUM(G22:G25)</f>
        <v>0</v>
      </c>
      <c r="H21" s="64">
        <f>SUM(H22:H25)</f>
        <v>0</v>
      </c>
      <c r="I21" s="64">
        <f>SUM(I22:I25)</f>
        <v>0</v>
      </c>
      <c r="J21" s="56">
        <f t="shared" si="0"/>
        <v>0</v>
      </c>
    </row>
    <row r="22" spans="1:10" s="43" customFormat="1" ht="15.75" x14ac:dyDescent="0.25">
      <c r="A22" s="162"/>
      <c r="B22" s="167"/>
      <c r="C22" s="157"/>
      <c r="D22" s="30" t="s">
        <v>24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56">
        <f t="shared" si="0"/>
        <v>0</v>
      </c>
    </row>
    <row r="23" spans="1:10" s="43" customFormat="1" ht="15.75" x14ac:dyDescent="0.25">
      <c r="A23" s="162"/>
      <c r="B23" s="167"/>
      <c r="C23" s="157"/>
      <c r="D23" s="30" t="s">
        <v>7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56">
        <f t="shared" si="0"/>
        <v>0</v>
      </c>
    </row>
    <row r="24" spans="1:10" s="43" customFormat="1" ht="15.75" x14ac:dyDescent="0.25">
      <c r="A24" s="162"/>
      <c r="B24" s="167"/>
      <c r="C24" s="157"/>
      <c r="D24" s="30" t="s">
        <v>8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56">
        <f t="shared" si="0"/>
        <v>0</v>
      </c>
    </row>
    <row r="25" spans="1:10" s="43" customFormat="1" ht="15.75" x14ac:dyDescent="0.25">
      <c r="A25" s="162"/>
      <c r="B25" s="167"/>
      <c r="C25" s="158"/>
      <c r="D25" s="41" t="s">
        <v>9</v>
      </c>
      <c r="E25" s="70">
        <v>0</v>
      </c>
      <c r="F25" s="68">
        <v>0</v>
      </c>
      <c r="G25" s="68">
        <v>0</v>
      </c>
      <c r="H25" s="68">
        <v>0</v>
      </c>
      <c r="I25" s="68">
        <v>0</v>
      </c>
      <c r="J25" s="56">
        <f t="shared" si="0"/>
        <v>0</v>
      </c>
    </row>
    <row r="26" spans="1:10" s="43" customFormat="1" ht="15.75" x14ac:dyDescent="0.25">
      <c r="A26" s="162"/>
      <c r="B26" s="167"/>
      <c r="C26" s="143" t="s">
        <v>60</v>
      </c>
      <c r="D26" s="36" t="s">
        <v>6</v>
      </c>
      <c r="E26" s="64">
        <f>SUM(E27:E30)</f>
        <v>0</v>
      </c>
      <c r="F26" s="64">
        <f>SUM(F27:F30)</f>
        <v>0</v>
      </c>
      <c r="G26" s="64">
        <f>SUM(G27:G30)</f>
        <v>0</v>
      </c>
      <c r="H26" s="64">
        <f>SUM(H27:H30)</f>
        <v>0</v>
      </c>
      <c r="I26" s="64">
        <f>SUM(I27:I30)</f>
        <v>0</v>
      </c>
      <c r="J26" s="56">
        <f t="shared" ref="J26:J40" si="1">SUM(E26:I26)</f>
        <v>0</v>
      </c>
    </row>
    <row r="27" spans="1:10" s="43" customFormat="1" ht="15.75" x14ac:dyDescent="0.25">
      <c r="A27" s="162"/>
      <c r="B27" s="167"/>
      <c r="C27" s="144"/>
      <c r="D27" s="30" t="s">
        <v>24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56">
        <f t="shared" si="1"/>
        <v>0</v>
      </c>
    </row>
    <row r="28" spans="1:10" s="43" customFormat="1" ht="15.75" x14ac:dyDescent="0.25">
      <c r="A28" s="162"/>
      <c r="B28" s="167"/>
      <c r="C28" s="144"/>
      <c r="D28" s="30" t="s">
        <v>7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56">
        <f t="shared" si="1"/>
        <v>0</v>
      </c>
    </row>
    <row r="29" spans="1:10" s="43" customFormat="1" ht="15.75" x14ac:dyDescent="0.25">
      <c r="A29" s="162"/>
      <c r="B29" s="167"/>
      <c r="C29" s="144"/>
      <c r="D29" s="30" t="s">
        <v>8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56">
        <f t="shared" si="1"/>
        <v>0</v>
      </c>
    </row>
    <row r="30" spans="1:10" s="43" customFormat="1" ht="15.75" x14ac:dyDescent="0.25">
      <c r="A30" s="162"/>
      <c r="B30" s="167"/>
      <c r="C30" s="145"/>
      <c r="D30" s="30" t="s">
        <v>9</v>
      </c>
      <c r="E30" s="70">
        <v>0</v>
      </c>
      <c r="F30" s="68">
        <v>0</v>
      </c>
      <c r="G30" s="68">
        <v>0</v>
      </c>
      <c r="H30" s="68">
        <v>0</v>
      </c>
      <c r="I30" s="68">
        <v>0</v>
      </c>
      <c r="J30" s="56">
        <f t="shared" si="1"/>
        <v>0</v>
      </c>
    </row>
    <row r="31" spans="1:10" s="43" customFormat="1" ht="15.75" x14ac:dyDescent="0.25">
      <c r="A31" s="162"/>
      <c r="B31" s="167"/>
      <c r="C31" s="146" t="s">
        <v>61</v>
      </c>
      <c r="D31" s="39" t="s">
        <v>6</v>
      </c>
      <c r="E31" s="64">
        <f>SUM(E32:E35)</f>
        <v>0</v>
      </c>
      <c r="F31" s="64">
        <f>SUM(F32:F35)</f>
        <v>0</v>
      </c>
      <c r="G31" s="64">
        <f>SUM(G32:G35)</f>
        <v>0</v>
      </c>
      <c r="H31" s="64">
        <f>SUM(H32:H35)</f>
        <v>0</v>
      </c>
      <c r="I31" s="64">
        <f>SUM(I32:I35)</f>
        <v>0</v>
      </c>
      <c r="J31" s="56">
        <f t="shared" ref="J31:J35" si="2">SUM(E31:I31)</f>
        <v>0</v>
      </c>
    </row>
    <row r="32" spans="1:10" s="43" customFormat="1" ht="15.75" x14ac:dyDescent="0.25">
      <c r="A32" s="162"/>
      <c r="B32" s="167"/>
      <c r="C32" s="144"/>
      <c r="D32" s="30" t="s">
        <v>24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56">
        <f t="shared" si="2"/>
        <v>0</v>
      </c>
    </row>
    <row r="33" spans="1:10" s="43" customFormat="1" ht="15.75" x14ac:dyDescent="0.25">
      <c r="A33" s="162"/>
      <c r="B33" s="167"/>
      <c r="C33" s="144"/>
      <c r="D33" s="30" t="s">
        <v>7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56">
        <f t="shared" si="2"/>
        <v>0</v>
      </c>
    </row>
    <row r="34" spans="1:10" s="43" customFormat="1" ht="15.75" x14ac:dyDescent="0.25">
      <c r="A34" s="162"/>
      <c r="B34" s="167"/>
      <c r="C34" s="144"/>
      <c r="D34" s="30" t="s">
        <v>8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56">
        <f t="shared" si="2"/>
        <v>0</v>
      </c>
    </row>
    <row r="35" spans="1:10" s="43" customFormat="1" ht="15.75" x14ac:dyDescent="0.25">
      <c r="A35" s="162"/>
      <c r="B35" s="167"/>
      <c r="C35" s="147"/>
      <c r="D35" s="30" t="s">
        <v>9</v>
      </c>
      <c r="E35" s="70">
        <v>0</v>
      </c>
      <c r="F35" s="68">
        <v>0</v>
      </c>
      <c r="G35" s="68">
        <v>0</v>
      </c>
      <c r="H35" s="68">
        <v>0</v>
      </c>
      <c r="I35" s="68">
        <v>0</v>
      </c>
      <c r="J35" s="56">
        <f t="shared" si="2"/>
        <v>0</v>
      </c>
    </row>
    <row r="36" spans="1:10" s="43" customFormat="1" ht="15.75" x14ac:dyDescent="0.25">
      <c r="A36" s="162"/>
      <c r="B36" s="167"/>
      <c r="C36" s="146" t="s">
        <v>62</v>
      </c>
      <c r="D36" s="39" t="s">
        <v>6</v>
      </c>
      <c r="E36" s="64">
        <f>SUM(E37:E40)</f>
        <v>0</v>
      </c>
      <c r="F36" s="64">
        <f>SUM(F37:F40)</f>
        <v>0</v>
      </c>
      <c r="G36" s="64">
        <f>SUM(G37:G40)</f>
        <v>0</v>
      </c>
      <c r="H36" s="64">
        <f>SUM(H37:H40)</f>
        <v>0</v>
      </c>
      <c r="I36" s="64">
        <f>SUM(I37:I40)</f>
        <v>0</v>
      </c>
      <c r="J36" s="56">
        <f t="shared" si="1"/>
        <v>0</v>
      </c>
    </row>
    <row r="37" spans="1:10" s="43" customFormat="1" ht="15.75" x14ac:dyDescent="0.25">
      <c r="A37" s="162"/>
      <c r="B37" s="167"/>
      <c r="C37" s="144"/>
      <c r="D37" s="30" t="s">
        <v>24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56">
        <f t="shared" si="1"/>
        <v>0</v>
      </c>
    </row>
    <row r="38" spans="1:10" s="43" customFormat="1" ht="15.75" x14ac:dyDescent="0.25">
      <c r="A38" s="162"/>
      <c r="B38" s="167"/>
      <c r="C38" s="144"/>
      <c r="D38" s="30" t="s">
        <v>7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56">
        <f t="shared" si="1"/>
        <v>0</v>
      </c>
    </row>
    <row r="39" spans="1:10" s="43" customFormat="1" ht="15.75" x14ac:dyDescent="0.25">
      <c r="A39" s="162"/>
      <c r="B39" s="167"/>
      <c r="C39" s="144"/>
      <c r="D39" s="30" t="s">
        <v>8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56">
        <f t="shared" si="1"/>
        <v>0</v>
      </c>
    </row>
    <row r="40" spans="1:10" s="43" customFormat="1" ht="15.75" x14ac:dyDescent="0.25">
      <c r="A40" s="162"/>
      <c r="B40" s="167"/>
      <c r="C40" s="147"/>
      <c r="D40" s="30" t="s">
        <v>9</v>
      </c>
      <c r="E40" s="70">
        <v>0</v>
      </c>
      <c r="F40" s="68">
        <v>0</v>
      </c>
      <c r="G40" s="68">
        <v>0</v>
      </c>
      <c r="H40" s="68">
        <v>0</v>
      </c>
      <c r="I40" s="68">
        <v>0</v>
      </c>
      <c r="J40" s="56">
        <f t="shared" si="1"/>
        <v>0</v>
      </c>
    </row>
    <row r="41" spans="1:10" s="43" customFormat="1" ht="15.75" x14ac:dyDescent="0.25">
      <c r="A41" s="162"/>
      <c r="B41" s="167"/>
      <c r="C41" s="143" t="s">
        <v>63</v>
      </c>
      <c r="D41" s="39" t="s">
        <v>6</v>
      </c>
      <c r="E41" s="64">
        <f>SUM(E42:E45)</f>
        <v>0</v>
      </c>
      <c r="F41" s="64">
        <f>SUM(F42:F45)</f>
        <v>0</v>
      </c>
      <c r="G41" s="64">
        <f>SUM(G42:G45)</f>
        <v>0</v>
      </c>
      <c r="H41" s="64">
        <f>SUM(H42:H45)</f>
        <v>0</v>
      </c>
      <c r="I41" s="64">
        <f>SUM(I42:I45)</f>
        <v>0</v>
      </c>
      <c r="J41" s="56">
        <f t="shared" ref="J41:J50" si="3">SUM(E41:I41)</f>
        <v>0</v>
      </c>
    </row>
    <row r="42" spans="1:10" s="43" customFormat="1" ht="15.75" x14ac:dyDescent="0.25">
      <c r="A42" s="162"/>
      <c r="B42" s="167"/>
      <c r="C42" s="144"/>
      <c r="D42" s="30" t="s">
        <v>24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56">
        <f t="shared" si="3"/>
        <v>0</v>
      </c>
    </row>
    <row r="43" spans="1:10" s="43" customFormat="1" ht="15.75" x14ac:dyDescent="0.25">
      <c r="A43" s="162"/>
      <c r="B43" s="167"/>
      <c r="C43" s="144"/>
      <c r="D43" s="30" t="s">
        <v>7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56">
        <f t="shared" si="3"/>
        <v>0</v>
      </c>
    </row>
    <row r="44" spans="1:10" s="43" customFormat="1" ht="15.75" x14ac:dyDescent="0.25">
      <c r="A44" s="162"/>
      <c r="B44" s="167"/>
      <c r="C44" s="144"/>
      <c r="D44" s="30" t="s">
        <v>8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56">
        <f t="shared" si="3"/>
        <v>0</v>
      </c>
    </row>
    <row r="45" spans="1:10" s="43" customFormat="1" ht="15.75" x14ac:dyDescent="0.25">
      <c r="A45" s="162"/>
      <c r="B45" s="167"/>
      <c r="C45" s="147"/>
      <c r="D45" s="30" t="s">
        <v>9</v>
      </c>
      <c r="E45" s="70">
        <v>0</v>
      </c>
      <c r="F45" s="68">
        <v>0</v>
      </c>
      <c r="G45" s="68">
        <v>0</v>
      </c>
      <c r="H45" s="68">
        <v>0</v>
      </c>
      <c r="I45" s="68">
        <v>0</v>
      </c>
      <c r="J45" s="56">
        <f t="shared" si="3"/>
        <v>0</v>
      </c>
    </row>
    <row r="46" spans="1:10" s="43" customFormat="1" ht="15.75" x14ac:dyDescent="0.25">
      <c r="A46" s="162"/>
      <c r="B46" s="167"/>
      <c r="C46" s="143" t="s">
        <v>64</v>
      </c>
      <c r="D46" s="39" t="s">
        <v>6</v>
      </c>
      <c r="E46" s="64">
        <f>SUM(E47:E50)</f>
        <v>0</v>
      </c>
      <c r="F46" s="64">
        <f>SUM(F47:F50)</f>
        <v>0</v>
      </c>
      <c r="G46" s="64">
        <f>SUM(G47:G50)</f>
        <v>0</v>
      </c>
      <c r="H46" s="64">
        <f>SUM(H47:H50)</f>
        <v>0</v>
      </c>
      <c r="I46" s="64">
        <f>SUM(I47:I50)</f>
        <v>0</v>
      </c>
      <c r="J46" s="56">
        <f t="shared" si="3"/>
        <v>0</v>
      </c>
    </row>
    <row r="47" spans="1:10" s="43" customFormat="1" ht="15.75" x14ac:dyDescent="0.25">
      <c r="A47" s="162"/>
      <c r="B47" s="167"/>
      <c r="C47" s="144"/>
      <c r="D47" s="30" t="s">
        <v>24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56">
        <f t="shared" si="3"/>
        <v>0</v>
      </c>
    </row>
    <row r="48" spans="1:10" s="43" customFormat="1" ht="15.75" x14ac:dyDescent="0.25">
      <c r="A48" s="162"/>
      <c r="B48" s="167"/>
      <c r="C48" s="144"/>
      <c r="D48" s="30" t="s">
        <v>7</v>
      </c>
      <c r="E48" s="68">
        <v>0</v>
      </c>
      <c r="F48" s="68">
        <v>0</v>
      </c>
      <c r="G48" s="68">
        <v>0</v>
      </c>
      <c r="H48" s="68">
        <v>0</v>
      </c>
      <c r="I48" s="68">
        <v>0</v>
      </c>
      <c r="J48" s="56">
        <f t="shared" si="3"/>
        <v>0</v>
      </c>
    </row>
    <row r="49" spans="1:10" s="43" customFormat="1" ht="15.75" x14ac:dyDescent="0.25">
      <c r="A49" s="162"/>
      <c r="B49" s="167"/>
      <c r="C49" s="144"/>
      <c r="D49" s="30" t="s">
        <v>8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56">
        <f t="shared" si="3"/>
        <v>0</v>
      </c>
    </row>
    <row r="50" spans="1:10" s="43" customFormat="1" ht="15.75" x14ac:dyDescent="0.25">
      <c r="A50" s="162"/>
      <c r="B50" s="167"/>
      <c r="C50" s="147"/>
      <c r="D50" s="30" t="s">
        <v>9</v>
      </c>
      <c r="E50" s="70">
        <v>0</v>
      </c>
      <c r="F50" s="68">
        <v>0</v>
      </c>
      <c r="G50" s="68">
        <v>0</v>
      </c>
      <c r="H50" s="68">
        <v>0</v>
      </c>
      <c r="I50" s="68">
        <v>0</v>
      </c>
      <c r="J50" s="56">
        <f t="shared" si="3"/>
        <v>0</v>
      </c>
    </row>
    <row r="51" spans="1:10" s="43" customFormat="1" ht="15.75" x14ac:dyDescent="0.25">
      <c r="A51" s="162"/>
      <c r="B51" s="167"/>
      <c r="C51" s="143" t="s">
        <v>65</v>
      </c>
      <c r="D51" s="39" t="s">
        <v>6</v>
      </c>
      <c r="E51" s="64">
        <f>SUM(E52:E55)</f>
        <v>0</v>
      </c>
      <c r="F51" s="64">
        <f>SUM(F52:F55)</f>
        <v>275</v>
      </c>
      <c r="G51" s="64">
        <f>SUM(G52:G55)</f>
        <v>0</v>
      </c>
      <c r="H51" s="64">
        <f>SUM(H52:H55)</f>
        <v>0</v>
      </c>
      <c r="I51" s="64">
        <f>SUM(I52:I55)</f>
        <v>0</v>
      </c>
      <c r="J51" s="56">
        <f t="shared" ref="J51:J60" si="4">SUM(E51:I51)</f>
        <v>275</v>
      </c>
    </row>
    <row r="52" spans="1:10" s="43" customFormat="1" ht="15.75" x14ac:dyDescent="0.25">
      <c r="A52" s="162"/>
      <c r="B52" s="167"/>
      <c r="C52" s="144"/>
      <c r="D52" s="30" t="s">
        <v>24</v>
      </c>
      <c r="E52" s="68">
        <v>0</v>
      </c>
      <c r="F52" s="68">
        <v>275</v>
      </c>
      <c r="G52" s="68">
        <v>0</v>
      </c>
      <c r="H52" s="68">
        <v>0</v>
      </c>
      <c r="I52" s="68">
        <v>0</v>
      </c>
      <c r="J52" s="56">
        <f t="shared" si="4"/>
        <v>275</v>
      </c>
    </row>
    <row r="53" spans="1:10" s="43" customFormat="1" ht="15.75" x14ac:dyDescent="0.25">
      <c r="A53" s="162"/>
      <c r="B53" s="167"/>
      <c r="C53" s="144"/>
      <c r="D53" s="30" t="s">
        <v>7</v>
      </c>
      <c r="E53" s="68">
        <v>0</v>
      </c>
      <c r="F53" s="68">
        <v>0</v>
      </c>
      <c r="G53" s="68">
        <v>0</v>
      </c>
      <c r="H53" s="68">
        <v>0</v>
      </c>
      <c r="I53" s="68">
        <v>0</v>
      </c>
      <c r="J53" s="56">
        <f t="shared" si="4"/>
        <v>0</v>
      </c>
    </row>
    <row r="54" spans="1:10" s="43" customFormat="1" ht="15.75" x14ac:dyDescent="0.25">
      <c r="A54" s="162"/>
      <c r="B54" s="167"/>
      <c r="C54" s="144"/>
      <c r="D54" s="30" t="s">
        <v>8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56">
        <f t="shared" si="4"/>
        <v>0</v>
      </c>
    </row>
    <row r="55" spans="1:10" s="43" customFormat="1" ht="15.75" x14ac:dyDescent="0.25">
      <c r="A55" s="162"/>
      <c r="B55" s="167"/>
      <c r="C55" s="147"/>
      <c r="D55" s="30" t="s">
        <v>9</v>
      </c>
      <c r="E55" s="70">
        <v>0</v>
      </c>
      <c r="F55" s="68">
        <v>0</v>
      </c>
      <c r="G55" s="68">
        <v>0</v>
      </c>
      <c r="H55" s="68">
        <v>0</v>
      </c>
      <c r="I55" s="68">
        <v>0</v>
      </c>
      <c r="J55" s="56">
        <f t="shared" si="4"/>
        <v>0</v>
      </c>
    </row>
    <row r="56" spans="1:10" s="43" customFormat="1" ht="15.75" x14ac:dyDescent="0.25">
      <c r="A56" s="162"/>
      <c r="B56" s="167"/>
      <c r="C56" s="143" t="s">
        <v>66</v>
      </c>
      <c r="D56" s="39" t="s">
        <v>6</v>
      </c>
      <c r="E56" s="64">
        <f>SUM(E57:E60)</f>
        <v>0</v>
      </c>
      <c r="F56" s="64">
        <f>SUM(F57:F60)</f>
        <v>0</v>
      </c>
      <c r="G56" s="64">
        <f>SUM(G57:G60)</f>
        <v>0</v>
      </c>
      <c r="H56" s="64">
        <f>SUM(H57:H60)</f>
        <v>0</v>
      </c>
      <c r="I56" s="64">
        <f>SUM(I57:I60)</f>
        <v>0</v>
      </c>
      <c r="J56" s="56">
        <f t="shared" si="4"/>
        <v>0</v>
      </c>
    </row>
    <row r="57" spans="1:10" s="43" customFormat="1" ht="15.75" x14ac:dyDescent="0.25">
      <c r="A57" s="162"/>
      <c r="B57" s="167"/>
      <c r="C57" s="144"/>
      <c r="D57" s="30" t="s">
        <v>24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56">
        <f t="shared" si="4"/>
        <v>0</v>
      </c>
    </row>
    <row r="58" spans="1:10" s="43" customFormat="1" ht="15.75" x14ac:dyDescent="0.25">
      <c r="A58" s="162"/>
      <c r="B58" s="167"/>
      <c r="C58" s="144"/>
      <c r="D58" s="30" t="s">
        <v>7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56">
        <f t="shared" si="4"/>
        <v>0</v>
      </c>
    </row>
    <row r="59" spans="1:10" s="43" customFormat="1" ht="15.75" x14ac:dyDescent="0.25">
      <c r="A59" s="162"/>
      <c r="B59" s="167"/>
      <c r="C59" s="144"/>
      <c r="D59" s="30" t="s">
        <v>8</v>
      </c>
      <c r="E59" s="68">
        <v>0</v>
      </c>
      <c r="F59" s="68">
        <v>0</v>
      </c>
      <c r="G59" s="68">
        <v>0</v>
      </c>
      <c r="H59" s="68">
        <v>0</v>
      </c>
      <c r="I59" s="68">
        <v>0</v>
      </c>
      <c r="J59" s="56">
        <f t="shared" si="4"/>
        <v>0</v>
      </c>
    </row>
    <row r="60" spans="1:10" s="43" customFormat="1" ht="15.75" x14ac:dyDescent="0.25">
      <c r="A60" s="162"/>
      <c r="B60" s="167"/>
      <c r="C60" s="147"/>
      <c r="D60" s="30" t="s">
        <v>9</v>
      </c>
      <c r="E60" s="70">
        <v>0</v>
      </c>
      <c r="F60" s="68">
        <v>0</v>
      </c>
      <c r="G60" s="68">
        <v>0</v>
      </c>
      <c r="H60" s="68">
        <v>0</v>
      </c>
      <c r="I60" s="68">
        <v>0</v>
      </c>
      <c r="J60" s="56">
        <f t="shared" si="4"/>
        <v>0</v>
      </c>
    </row>
    <row r="61" spans="1:10" s="43" customFormat="1" ht="15.75" x14ac:dyDescent="0.25">
      <c r="A61" s="162"/>
      <c r="B61" s="167"/>
      <c r="C61" s="157" t="s">
        <v>47</v>
      </c>
      <c r="D61" s="36" t="s">
        <v>6</v>
      </c>
      <c r="E61" s="64">
        <f>SUM(E62:E65)</f>
        <v>2000</v>
      </c>
      <c r="F61" s="64">
        <f>SUM(F62:F65)</f>
        <v>275</v>
      </c>
      <c r="G61" s="64">
        <f>SUM(G62:G65)</f>
        <v>0</v>
      </c>
      <c r="H61" s="64">
        <f>SUM(H62:H65)</f>
        <v>0</v>
      </c>
      <c r="I61" s="64">
        <f>SUM(I62:I65)</f>
        <v>0</v>
      </c>
      <c r="J61" s="56">
        <f t="shared" si="0"/>
        <v>2275</v>
      </c>
    </row>
    <row r="62" spans="1:10" s="43" customFormat="1" ht="15.75" x14ac:dyDescent="0.25">
      <c r="A62" s="162"/>
      <c r="B62" s="167"/>
      <c r="C62" s="157"/>
      <c r="D62" s="30" t="s">
        <v>24</v>
      </c>
      <c r="E62" s="66">
        <f>E22+E17+E12+E27+E37+E42+E47+E52+E57+E32</f>
        <v>600</v>
      </c>
      <c r="F62" s="66">
        <f t="shared" ref="F62:I62" si="5">F22+F17+F12+F27+F37+F42+F47+F52+F57+F32</f>
        <v>275</v>
      </c>
      <c r="G62" s="66">
        <f t="shared" si="5"/>
        <v>0</v>
      </c>
      <c r="H62" s="66">
        <f t="shared" si="5"/>
        <v>0</v>
      </c>
      <c r="I62" s="66">
        <f t="shared" si="5"/>
        <v>0</v>
      </c>
      <c r="J62" s="56">
        <f t="shared" si="0"/>
        <v>875</v>
      </c>
    </row>
    <row r="63" spans="1:10" s="43" customFormat="1" ht="15.75" x14ac:dyDescent="0.25">
      <c r="A63" s="162"/>
      <c r="B63" s="167"/>
      <c r="C63" s="157"/>
      <c r="D63" s="30" t="s">
        <v>7</v>
      </c>
      <c r="E63" s="66">
        <f t="shared" ref="E63:I65" si="6">E23+E18+E13+E28+E38+E43+E48+E53+E58+E33</f>
        <v>0</v>
      </c>
      <c r="F63" s="66">
        <f t="shared" si="6"/>
        <v>0</v>
      </c>
      <c r="G63" s="66">
        <f t="shared" si="6"/>
        <v>0</v>
      </c>
      <c r="H63" s="66">
        <f t="shared" si="6"/>
        <v>0</v>
      </c>
      <c r="I63" s="66">
        <f t="shared" si="6"/>
        <v>0</v>
      </c>
      <c r="J63" s="56">
        <f t="shared" si="0"/>
        <v>0</v>
      </c>
    </row>
    <row r="64" spans="1:10" s="43" customFormat="1" ht="15.75" x14ac:dyDescent="0.25">
      <c r="A64" s="162"/>
      <c r="B64" s="167"/>
      <c r="C64" s="157"/>
      <c r="D64" s="30" t="s">
        <v>8</v>
      </c>
      <c r="E64" s="66">
        <f t="shared" si="6"/>
        <v>1400</v>
      </c>
      <c r="F64" s="66">
        <f t="shared" si="6"/>
        <v>0</v>
      </c>
      <c r="G64" s="66">
        <f t="shared" si="6"/>
        <v>0</v>
      </c>
      <c r="H64" s="66">
        <f t="shared" si="6"/>
        <v>0</v>
      </c>
      <c r="I64" s="66">
        <f t="shared" si="6"/>
        <v>0</v>
      </c>
      <c r="J64" s="56">
        <f t="shared" si="0"/>
        <v>1400</v>
      </c>
    </row>
    <row r="65" spans="1:16" s="43" customFormat="1" ht="16.5" thickBot="1" x14ac:dyDescent="0.3">
      <c r="A65" s="163"/>
      <c r="B65" s="168"/>
      <c r="C65" s="160"/>
      <c r="D65" s="31" t="s">
        <v>9</v>
      </c>
      <c r="E65" s="66">
        <f t="shared" si="6"/>
        <v>0</v>
      </c>
      <c r="F65" s="66">
        <f t="shared" si="6"/>
        <v>0</v>
      </c>
      <c r="G65" s="66">
        <f t="shared" si="6"/>
        <v>0</v>
      </c>
      <c r="H65" s="66">
        <f t="shared" si="6"/>
        <v>0</v>
      </c>
      <c r="I65" s="66">
        <f t="shared" si="6"/>
        <v>0</v>
      </c>
      <c r="J65" s="56">
        <f t="shared" si="0"/>
        <v>0</v>
      </c>
    </row>
    <row r="66" spans="1:16" s="43" customFormat="1" ht="15.75" customHeight="1" x14ac:dyDescent="0.25">
      <c r="A66" s="169" t="s">
        <v>13</v>
      </c>
      <c r="B66" s="166" t="s">
        <v>34</v>
      </c>
      <c r="C66" s="140" t="s">
        <v>49</v>
      </c>
      <c r="D66" s="29" t="s">
        <v>6</v>
      </c>
      <c r="E66" s="63">
        <f>SUM(E67:E70)</f>
        <v>2516.4452499999998</v>
      </c>
      <c r="F66" s="63">
        <f>SUM(F67:F70)</f>
        <v>4903.1000000000004</v>
      </c>
      <c r="G66" s="63">
        <f>SUM(G67:G70)</f>
        <v>0</v>
      </c>
      <c r="H66" s="63">
        <f>SUM(H67:H70)</f>
        <v>0</v>
      </c>
      <c r="I66" s="63">
        <f>SUM(I67:I70)</f>
        <v>0</v>
      </c>
      <c r="J66" s="55">
        <f>SUM(E66:I66)</f>
        <v>7419.5452500000001</v>
      </c>
    </row>
    <row r="67" spans="1:16" s="43" customFormat="1" ht="15.75" x14ac:dyDescent="0.25">
      <c r="A67" s="154"/>
      <c r="B67" s="167"/>
      <c r="C67" s="141"/>
      <c r="D67" s="30" t="s">
        <v>24</v>
      </c>
      <c r="E67" s="68">
        <f>784.8576+464.88765</f>
        <v>1249.7452499999999</v>
      </c>
      <c r="F67" s="68">
        <f>3200+700</f>
        <v>3900</v>
      </c>
      <c r="G67" s="68">
        <v>0</v>
      </c>
      <c r="H67" s="68">
        <v>0</v>
      </c>
      <c r="I67" s="68">
        <v>0</v>
      </c>
      <c r="J67" s="56">
        <f t="shared" ref="J67:J130" si="7">SUM(E67:I67)</f>
        <v>5149.7452499999999</v>
      </c>
    </row>
    <row r="68" spans="1:16" s="43" customFormat="1" ht="15.75" x14ac:dyDescent="0.25">
      <c r="A68" s="154"/>
      <c r="B68" s="167"/>
      <c r="C68" s="141"/>
      <c r="D68" s="30" t="s">
        <v>7</v>
      </c>
      <c r="E68" s="68">
        <v>0</v>
      </c>
      <c r="F68" s="68">
        <v>0</v>
      </c>
      <c r="G68" s="68">
        <v>0</v>
      </c>
      <c r="H68" s="68">
        <v>0</v>
      </c>
      <c r="I68" s="68">
        <v>0</v>
      </c>
      <c r="J68" s="56">
        <f t="shared" si="7"/>
        <v>0</v>
      </c>
    </row>
    <row r="69" spans="1:16" s="43" customFormat="1" ht="15.75" x14ac:dyDescent="0.25">
      <c r="A69" s="154"/>
      <c r="B69" s="167"/>
      <c r="C69" s="141"/>
      <c r="D69" s="30" t="s">
        <v>8</v>
      </c>
      <c r="E69" s="68">
        <v>1266.7</v>
      </c>
      <c r="F69" s="68">
        <v>1003.1</v>
      </c>
      <c r="G69" s="68">
        <v>0</v>
      </c>
      <c r="H69" s="68">
        <v>0</v>
      </c>
      <c r="I69" s="68">
        <v>0</v>
      </c>
      <c r="J69" s="56">
        <f t="shared" si="7"/>
        <v>2269.8000000000002</v>
      </c>
    </row>
    <row r="70" spans="1:16" s="43" customFormat="1" ht="16.5" thickBot="1" x14ac:dyDescent="0.3">
      <c r="A70" s="155"/>
      <c r="B70" s="168"/>
      <c r="C70" s="152"/>
      <c r="D70" s="31" t="s">
        <v>9</v>
      </c>
      <c r="E70" s="97">
        <v>0</v>
      </c>
      <c r="F70" s="97">
        <v>0</v>
      </c>
      <c r="G70" s="97">
        <v>0</v>
      </c>
      <c r="H70" s="97">
        <v>0</v>
      </c>
      <c r="I70" s="97">
        <v>0</v>
      </c>
      <c r="J70" s="59">
        <f t="shared" si="7"/>
        <v>0</v>
      </c>
    </row>
    <row r="71" spans="1:16" s="43" customFormat="1" ht="15.75" customHeight="1" x14ac:dyDescent="0.25">
      <c r="A71" s="161" t="s">
        <v>28</v>
      </c>
      <c r="B71" s="166" t="s">
        <v>54</v>
      </c>
      <c r="C71" s="140" t="s">
        <v>49</v>
      </c>
      <c r="D71" s="29" t="s">
        <v>6</v>
      </c>
      <c r="E71" s="63">
        <f>SUM(E72:E75)</f>
        <v>29695.361659999999</v>
      </c>
      <c r="F71" s="63">
        <f>SUM(F72:F75)</f>
        <v>44724.270830000001</v>
      </c>
      <c r="G71" s="63">
        <f>SUM(G72:G75)</f>
        <v>0</v>
      </c>
      <c r="H71" s="63">
        <f>SUM(H72:H75)</f>
        <v>0</v>
      </c>
      <c r="I71" s="63">
        <f>SUM(I72:I75)</f>
        <v>0</v>
      </c>
      <c r="J71" s="55">
        <f t="shared" si="7"/>
        <v>74419.632490000004</v>
      </c>
    </row>
    <row r="72" spans="1:16" s="43" customFormat="1" ht="15.75" x14ac:dyDescent="0.25">
      <c r="A72" s="162"/>
      <c r="B72" s="167"/>
      <c r="C72" s="141"/>
      <c r="D72" s="30" t="s">
        <v>24</v>
      </c>
      <c r="E72" s="68">
        <f>834.32+1154.44166</f>
        <v>1988.7616600000001</v>
      </c>
      <c r="F72" s="68">
        <v>1788.97083</v>
      </c>
      <c r="G72" s="68">
        <v>0</v>
      </c>
      <c r="H72" s="68">
        <v>0</v>
      </c>
      <c r="I72" s="68">
        <v>0</v>
      </c>
      <c r="J72" s="56">
        <f t="shared" si="7"/>
        <v>3777.7324900000003</v>
      </c>
    </row>
    <row r="73" spans="1:16" s="43" customFormat="1" ht="15.75" x14ac:dyDescent="0.25">
      <c r="A73" s="162"/>
      <c r="B73" s="167"/>
      <c r="C73" s="141"/>
      <c r="D73" s="30" t="s">
        <v>7</v>
      </c>
      <c r="E73" s="70">
        <v>0</v>
      </c>
      <c r="F73" s="68">
        <v>0</v>
      </c>
      <c r="G73" s="68">
        <v>0</v>
      </c>
      <c r="H73" s="68">
        <v>0</v>
      </c>
      <c r="I73" s="98">
        <v>0</v>
      </c>
      <c r="J73" s="56">
        <f t="shared" si="7"/>
        <v>0</v>
      </c>
    </row>
    <row r="74" spans="1:16" s="43" customFormat="1" ht="15.75" x14ac:dyDescent="0.25">
      <c r="A74" s="162"/>
      <c r="B74" s="167"/>
      <c r="C74" s="141"/>
      <c r="D74" s="30" t="s">
        <v>8</v>
      </c>
      <c r="E74" s="70">
        <v>27706.6</v>
      </c>
      <c r="F74" s="68">
        <v>42935.3</v>
      </c>
      <c r="G74" s="68">
        <v>0</v>
      </c>
      <c r="H74" s="68">
        <v>0</v>
      </c>
      <c r="I74" s="98">
        <v>0</v>
      </c>
      <c r="J74" s="56">
        <f t="shared" si="7"/>
        <v>70641.899999999994</v>
      </c>
      <c r="L74" s="47"/>
      <c r="M74" s="47"/>
      <c r="N74" s="47"/>
      <c r="O74" s="47"/>
      <c r="P74" s="47"/>
    </row>
    <row r="75" spans="1:16" s="43" customFormat="1" ht="15.75" x14ac:dyDescent="0.25">
      <c r="A75" s="162"/>
      <c r="B75" s="167"/>
      <c r="C75" s="142"/>
      <c r="D75" s="40" t="s">
        <v>9</v>
      </c>
      <c r="E75" s="70">
        <v>0</v>
      </c>
      <c r="F75" s="68">
        <v>0</v>
      </c>
      <c r="G75" s="68">
        <v>0</v>
      </c>
      <c r="H75" s="68">
        <v>0</v>
      </c>
      <c r="I75" s="98">
        <v>0</v>
      </c>
      <c r="J75" s="57">
        <f t="shared" si="7"/>
        <v>0</v>
      </c>
      <c r="L75" s="47"/>
      <c r="M75" s="47"/>
      <c r="N75" s="47"/>
      <c r="O75" s="47"/>
      <c r="P75" s="47"/>
    </row>
    <row r="76" spans="1:16" s="43" customFormat="1" ht="15.75" x14ac:dyDescent="0.25">
      <c r="A76" s="162"/>
      <c r="B76" s="167"/>
      <c r="C76" s="156" t="s">
        <v>51</v>
      </c>
      <c r="D76" s="36" t="s">
        <v>6</v>
      </c>
      <c r="E76" s="116">
        <f>SUM(E77:E80)</f>
        <v>23462.820389999997</v>
      </c>
      <c r="F76" s="64">
        <f>SUM(F77:F80)</f>
        <v>77199.883189999993</v>
      </c>
      <c r="G76" s="64">
        <f>SUM(G77:G80)</f>
        <v>0</v>
      </c>
      <c r="H76" s="64">
        <f>SUM(H77:H80)</f>
        <v>0</v>
      </c>
      <c r="I76" s="60">
        <f>SUM(I77:I80)</f>
        <v>0</v>
      </c>
      <c r="J76" s="56">
        <f t="shared" si="7"/>
        <v>100662.70357999999</v>
      </c>
      <c r="L76" s="54"/>
      <c r="M76" s="47"/>
      <c r="N76" s="47"/>
      <c r="O76" s="47"/>
      <c r="P76" s="47"/>
    </row>
    <row r="77" spans="1:16" s="43" customFormat="1" ht="15.75" x14ac:dyDescent="0.25">
      <c r="A77" s="162"/>
      <c r="B77" s="167"/>
      <c r="C77" s="157"/>
      <c r="D77" s="30" t="s">
        <v>24</v>
      </c>
      <c r="E77" s="70">
        <f>483.54955+919.17084</f>
        <v>1402.72039</v>
      </c>
      <c r="F77" s="68">
        <f>911.86235+3051.52084</f>
        <v>3963.38319</v>
      </c>
      <c r="G77" s="68">
        <v>0</v>
      </c>
      <c r="H77" s="68">
        <v>0</v>
      </c>
      <c r="I77" s="98">
        <v>0</v>
      </c>
      <c r="J77" s="56">
        <f t="shared" si="7"/>
        <v>5366.10358</v>
      </c>
      <c r="L77" s="47"/>
      <c r="M77" s="47"/>
      <c r="N77" s="47"/>
      <c r="O77" s="47"/>
      <c r="P77" s="47"/>
    </row>
    <row r="78" spans="1:16" s="43" customFormat="1" ht="15.75" x14ac:dyDescent="0.25">
      <c r="A78" s="162"/>
      <c r="B78" s="167"/>
      <c r="C78" s="157"/>
      <c r="D78" s="30" t="s">
        <v>7</v>
      </c>
      <c r="E78" s="70">
        <v>0</v>
      </c>
      <c r="F78" s="68">
        <v>0</v>
      </c>
      <c r="G78" s="68">
        <v>0</v>
      </c>
      <c r="H78" s="68">
        <v>0</v>
      </c>
      <c r="I78" s="98">
        <v>0</v>
      </c>
      <c r="J78" s="56">
        <f t="shared" si="7"/>
        <v>0</v>
      </c>
      <c r="L78" s="47"/>
      <c r="M78" s="47"/>
      <c r="N78" s="47"/>
      <c r="O78" s="47"/>
      <c r="P78" s="47"/>
    </row>
    <row r="79" spans="1:16" s="43" customFormat="1" ht="15.75" x14ac:dyDescent="0.25">
      <c r="A79" s="162"/>
      <c r="B79" s="167"/>
      <c r="C79" s="157"/>
      <c r="D79" s="30" t="s">
        <v>8</v>
      </c>
      <c r="E79" s="70">
        <v>22060.1</v>
      </c>
      <c r="F79" s="68">
        <v>73236.5</v>
      </c>
      <c r="G79" s="68">
        <v>0</v>
      </c>
      <c r="H79" s="68">
        <v>0</v>
      </c>
      <c r="I79" s="98">
        <v>0</v>
      </c>
      <c r="J79" s="56">
        <f t="shared" si="7"/>
        <v>95296.6</v>
      </c>
      <c r="L79" s="47"/>
      <c r="M79" s="47"/>
      <c r="N79" s="47"/>
      <c r="O79" s="47"/>
      <c r="P79" s="47"/>
    </row>
    <row r="80" spans="1:16" s="43" customFormat="1" ht="15.75" x14ac:dyDescent="0.25">
      <c r="A80" s="162"/>
      <c r="B80" s="167"/>
      <c r="C80" s="158"/>
      <c r="D80" s="30" t="s">
        <v>9</v>
      </c>
      <c r="E80" s="70">
        <v>0</v>
      </c>
      <c r="F80" s="68">
        <v>0</v>
      </c>
      <c r="G80" s="68">
        <v>0</v>
      </c>
      <c r="H80" s="68">
        <v>0</v>
      </c>
      <c r="I80" s="98">
        <v>0</v>
      </c>
      <c r="J80" s="56">
        <f t="shared" si="7"/>
        <v>0</v>
      </c>
      <c r="L80" s="47"/>
      <c r="M80" s="47"/>
      <c r="N80" s="47"/>
      <c r="O80" s="47"/>
      <c r="P80" s="47"/>
    </row>
    <row r="81" spans="1:16" s="43" customFormat="1" ht="15.75" x14ac:dyDescent="0.25">
      <c r="A81" s="162"/>
      <c r="B81" s="167"/>
      <c r="C81" s="157" t="s">
        <v>47</v>
      </c>
      <c r="D81" s="39" t="s">
        <v>6</v>
      </c>
      <c r="E81" s="116">
        <f>SUM(E82:E85)</f>
        <v>53158.182049999996</v>
      </c>
      <c r="F81" s="64">
        <f>SUM(F82:F85)</f>
        <v>121924.15402</v>
      </c>
      <c r="G81" s="64">
        <f>SUM(G82:G85)</f>
        <v>0</v>
      </c>
      <c r="H81" s="64">
        <f>SUM(H82:H85)</f>
        <v>0</v>
      </c>
      <c r="I81" s="60">
        <f>SUM(I82:I85)</f>
        <v>0</v>
      </c>
      <c r="J81" s="58">
        <f t="shared" si="7"/>
        <v>175082.33606999999</v>
      </c>
      <c r="L81" s="47"/>
      <c r="M81" s="47"/>
      <c r="N81" s="47"/>
      <c r="O81" s="47"/>
      <c r="P81" s="47"/>
    </row>
    <row r="82" spans="1:16" s="43" customFormat="1" ht="15.75" x14ac:dyDescent="0.25">
      <c r="A82" s="162"/>
      <c r="B82" s="167"/>
      <c r="C82" s="157"/>
      <c r="D82" s="30" t="s">
        <v>24</v>
      </c>
      <c r="E82" s="125">
        <f>E72+E77</f>
        <v>3391.4820500000001</v>
      </c>
      <c r="F82" s="66">
        <f t="shared" ref="F82:I82" si="8">F72+F77</f>
        <v>5752.3540199999998</v>
      </c>
      <c r="G82" s="66">
        <f t="shared" si="8"/>
        <v>0</v>
      </c>
      <c r="H82" s="66">
        <f t="shared" si="8"/>
        <v>0</v>
      </c>
      <c r="I82" s="93">
        <f t="shared" si="8"/>
        <v>0</v>
      </c>
      <c r="J82" s="56">
        <f t="shared" si="7"/>
        <v>9143.8360699999994</v>
      </c>
      <c r="L82" s="47"/>
      <c r="M82" s="47"/>
      <c r="N82" s="47"/>
      <c r="O82" s="47"/>
      <c r="P82" s="47"/>
    </row>
    <row r="83" spans="1:16" s="43" customFormat="1" ht="15.75" x14ac:dyDescent="0.25">
      <c r="A83" s="162"/>
      <c r="B83" s="167"/>
      <c r="C83" s="157"/>
      <c r="D83" s="30" t="s">
        <v>7</v>
      </c>
      <c r="E83" s="125">
        <f t="shared" ref="E83:I85" si="9">E73+E78</f>
        <v>0</v>
      </c>
      <c r="F83" s="66">
        <f t="shared" si="9"/>
        <v>0</v>
      </c>
      <c r="G83" s="66">
        <f t="shared" si="9"/>
        <v>0</v>
      </c>
      <c r="H83" s="66">
        <f t="shared" si="9"/>
        <v>0</v>
      </c>
      <c r="I83" s="93">
        <f t="shared" si="9"/>
        <v>0</v>
      </c>
      <c r="J83" s="56">
        <f t="shared" si="7"/>
        <v>0</v>
      </c>
      <c r="L83" s="47"/>
      <c r="M83" s="47"/>
      <c r="N83" s="47"/>
      <c r="O83" s="47"/>
      <c r="P83" s="47"/>
    </row>
    <row r="84" spans="1:16" s="43" customFormat="1" ht="15.75" x14ac:dyDescent="0.25">
      <c r="A84" s="162"/>
      <c r="B84" s="167"/>
      <c r="C84" s="157"/>
      <c r="D84" s="30" t="s">
        <v>8</v>
      </c>
      <c r="E84" s="125">
        <f t="shared" si="9"/>
        <v>49766.7</v>
      </c>
      <c r="F84" s="66">
        <f t="shared" si="9"/>
        <v>116171.8</v>
      </c>
      <c r="G84" s="66">
        <f t="shared" si="9"/>
        <v>0</v>
      </c>
      <c r="H84" s="66">
        <f t="shared" si="9"/>
        <v>0</v>
      </c>
      <c r="I84" s="93">
        <f t="shared" si="9"/>
        <v>0</v>
      </c>
      <c r="J84" s="56">
        <f t="shared" si="7"/>
        <v>165938.5</v>
      </c>
      <c r="L84" s="47"/>
      <c r="M84" s="47"/>
      <c r="N84" s="47"/>
      <c r="O84" s="47"/>
      <c r="P84" s="47"/>
    </row>
    <row r="85" spans="1:16" s="43" customFormat="1" ht="16.5" thickBot="1" x14ac:dyDescent="0.3">
      <c r="A85" s="163"/>
      <c r="B85" s="168"/>
      <c r="C85" s="160"/>
      <c r="D85" s="31" t="s">
        <v>9</v>
      </c>
      <c r="E85" s="125">
        <f t="shared" si="9"/>
        <v>0</v>
      </c>
      <c r="F85" s="67">
        <f t="shared" si="9"/>
        <v>0</v>
      </c>
      <c r="G85" s="67">
        <f t="shared" si="9"/>
        <v>0</v>
      </c>
      <c r="H85" s="67">
        <f t="shared" si="9"/>
        <v>0</v>
      </c>
      <c r="I85" s="93">
        <f t="shared" si="9"/>
        <v>0</v>
      </c>
      <c r="J85" s="59">
        <f t="shared" si="7"/>
        <v>0</v>
      </c>
      <c r="L85" s="47"/>
      <c r="M85" s="47"/>
      <c r="N85" s="47"/>
      <c r="O85" s="47"/>
      <c r="P85" s="47"/>
    </row>
    <row r="86" spans="1:16" s="43" customFormat="1" ht="15.75" x14ac:dyDescent="0.25">
      <c r="A86" s="161" t="s">
        <v>29</v>
      </c>
      <c r="B86" s="170" t="s">
        <v>35</v>
      </c>
      <c r="C86" s="140" t="s">
        <v>49</v>
      </c>
      <c r="D86" s="29" t="s">
        <v>6</v>
      </c>
      <c r="E86" s="63">
        <f>SUM(E87:E90)</f>
        <v>183.99652</v>
      </c>
      <c r="F86" s="63">
        <f>SUM(F87:F90)</f>
        <v>2569.6154299999998</v>
      </c>
      <c r="G86" s="63">
        <f>SUM(G87:G90)</f>
        <v>5000</v>
      </c>
      <c r="H86" s="63">
        <f>SUM(H87:H90)</f>
        <v>0</v>
      </c>
      <c r="I86" s="63">
        <f>SUM(I87:I90)</f>
        <v>0</v>
      </c>
      <c r="J86" s="55">
        <f t="shared" si="7"/>
        <v>7753.6119500000004</v>
      </c>
      <c r="L86" s="47"/>
      <c r="M86" s="47"/>
      <c r="N86" s="47"/>
      <c r="O86" s="47"/>
      <c r="P86" s="47"/>
    </row>
    <row r="87" spans="1:16" s="43" customFormat="1" ht="15.75" x14ac:dyDescent="0.25">
      <c r="A87" s="162"/>
      <c r="B87" s="171"/>
      <c r="C87" s="141"/>
      <c r="D87" s="30" t="s">
        <v>24</v>
      </c>
      <c r="E87" s="68">
        <f>183.99652</f>
        <v>183.99652</v>
      </c>
      <c r="F87" s="68">
        <f>2569.61543</f>
        <v>2569.6154299999998</v>
      </c>
      <c r="G87" s="68">
        <v>5000</v>
      </c>
      <c r="H87" s="68">
        <v>0</v>
      </c>
      <c r="I87" s="68">
        <v>0</v>
      </c>
      <c r="J87" s="56">
        <f t="shared" si="7"/>
        <v>7753.6119500000004</v>
      </c>
      <c r="L87" s="47"/>
      <c r="M87" s="47"/>
      <c r="N87" s="47"/>
      <c r="O87" s="47"/>
      <c r="P87" s="47"/>
    </row>
    <row r="88" spans="1:16" s="43" customFormat="1" ht="15.75" x14ac:dyDescent="0.25">
      <c r="A88" s="162"/>
      <c r="B88" s="171"/>
      <c r="C88" s="141"/>
      <c r="D88" s="30" t="s">
        <v>7</v>
      </c>
      <c r="E88" s="68">
        <v>0</v>
      </c>
      <c r="F88" s="68">
        <v>0</v>
      </c>
      <c r="G88" s="68">
        <v>0</v>
      </c>
      <c r="H88" s="68">
        <v>0</v>
      </c>
      <c r="I88" s="68">
        <v>0</v>
      </c>
      <c r="J88" s="56">
        <f t="shared" si="7"/>
        <v>0</v>
      </c>
      <c r="L88" s="47"/>
      <c r="M88" s="47"/>
      <c r="N88" s="47"/>
      <c r="O88" s="47"/>
      <c r="P88" s="47"/>
    </row>
    <row r="89" spans="1:16" s="43" customFormat="1" ht="15.75" x14ac:dyDescent="0.25">
      <c r="A89" s="162"/>
      <c r="B89" s="171"/>
      <c r="C89" s="141"/>
      <c r="D89" s="30" t="s">
        <v>8</v>
      </c>
      <c r="E89" s="70">
        <v>0</v>
      </c>
      <c r="F89" s="68">
        <v>0</v>
      </c>
      <c r="G89" s="68">
        <v>0</v>
      </c>
      <c r="H89" s="68">
        <v>0</v>
      </c>
      <c r="I89" s="98">
        <v>0</v>
      </c>
      <c r="J89" s="56">
        <f t="shared" si="7"/>
        <v>0</v>
      </c>
      <c r="L89" s="47"/>
      <c r="M89" s="47"/>
      <c r="N89" s="47"/>
      <c r="O89" s="47"/>
      <c r="P89" s="47"/>
    </row>
    <row r="90" spans="1:16" s="43" customFormat="1" ht="15.75" x14ac:dyDescent="0.25">
      <c r="A90" s="162"/>
      <c r="B90" s="171"/>
      <c r="C90" s="142"/>
      <c r="D90" s="40" t="s">
        <v>9</v>
      </c>
      <c r="E90" s="70">
        <v>0</v>
      </c>
      <c r="F90" s="68">
        <v>0</v>
      </c>
      <c r="G90" s="68">
        <v>0</v>
      </c>
      <c r="H90" s="68">
        <v>0</v>
      </c>
      <c r="I90" s="98">
        <v>0</v>
      </c>
      <c r="J90" s="57">
        <f t="shared" si="7"/>
        <v>0</v>
      </c>
      <c r="L90" s="47"/>
      <c r="M90" s="47"/>
      <c r="N90" s="47"/>
      <c r="O90" s="47"/>
      <c r="P90" s="47"/>
    </row>
    <row r="91" spans="1:16" s="43" customFormat="1" ht="15.75" x14ac:dyDescent="0.25">
      <c r="A91" s="162"/>
      <c r="B91" s="171"/>
      <c r="C91" s="156" t="s">
        <v>51</v>
      </c>
      <c r="D91" s="36" t="s">
        <v>6</v>
      </c>
      <c r="E91" s="116">
        <f>SUM(E92:E95)</f>
        <v>1446.9661900000001</v>
      </c>
      <c r="F91" s="91">
        <f>SUM(F92:F95)</f>
        <v>97173.125</v>
      </c>
      <c r="G91" s="91">
        <f>SUM(G92:G95)</f>
        <v>0</v>
      </c>
      <c r="H91" s="91">
        <f>SUM(H92:H95)</f>
        <v>0</v>
      </c>
      <c r="I91" s="92">
        <f>SUM(I92:I95)</f>
        <v>0</v>
      </c>
      <c r="J91" s="56">
        <f t="shared" si="7"/>
        <v>98620.091190000006</v>
      </c>
      <c r="L91" s="47"/>
      <c r="M91" s="47"/>
      <c r="N91" s="47"/>
      <c r="O91" s="47"/>
      <c r="P91" s="47"/>
    </row>
    <row r="92" spans="1:16" s="43" customFormat="1" ht="15.75" x14ac:dyDescent="0.25">
      <c r="A92" s="162"/>
      <c r="B92" s="171"/>
      <c r="C92" s="157"/>
      <c r="D92" s="30" t="s">
        <v>24</v>
      </c>
      <c r="E92" s="70">
        <v>1446.9661900000001</v>
      </c>
      <c r="F92" s="68">
        <f>3886.925</f>
        <v>3886.9250000000002</v>
      </c>
      <c r="G92" s="68">
        <v>0</v>
      </c>
      <c r="H92" s="68">
        <v>0</v>
      </c>
      <c r="I92" s="98">
        <v>0</v>
      </c>
      <c r="J92" s="56">
        <f t="shared" si="7"/>
        <v>5333.8911900000003</v>
      </c>
      <c r="L92" s="47"/>
      <c r="M92" s="47"/>
      <c r="N92" s="47"/>
      <c r="O92" s="47"/>
      <c r="P92" s="47"/>
    </row>
    <row r="93" spans="1:16" s="43" customFormat="1" ht="15.75" x14ac:dyDescent="0.25">
      <c r="A93" s="162"/>
      <c r="B93" s="171"/>
      <c r="C93" s="157"/>
      <c r="D93" s="30" t="s">
        <v>7</v>
      </c>
      <c r="E93" s="70">
        <v>0</v>
      </c>
      <c r="F93" s="68">
        <v>0</v>
      </c>
      <c r="G93" s="68">
        <v>0</v>
      </c>
      <c r="H93" s="68">
        <v>0</v>
      </c>
      <c r="I93" s="98">
        <v>0</v>
      </c>
      <c r="J93" s="56">
        <f t="shared" si="7"/>
        <v>0</v>
      </c>
      <c r="L93" s="47"/>
      <c r="M93" s="47"/>
      <c r="N93" s="47"/>
      <c r="O93" s="47"/>
      <c r="P93" s="47"/>
    </row>
    <row r="94" spans="1:16" s="43" customFormat="1" ht="15.75" x14ac:dyDescent="0.25">
      <c r="A94" s="162"/>
      <c r="B94" s="171"/>
      <c r="C94" s="157"/>
      <c r="D94" s="30" t="s">
        <v>8</v>
      </c>
      <c r="E94" s="70">
        <v>0</v>
      </c>
      <c r="F94" s="68">
        <v>93286.2</v>
      </c>
      <c r="G94" s="68">
        <v>0</v>
      </c>
      <c r="H94" s="68">
        <v>0</v>
      </c>
      <c r="I94" s="98">
        <v>0</v>
      </c>
      <c r="J94" s="56">
        <f t="shared" si="7"/>
        <v>93286.2</v>
      </c>
    </row>
    <row r="95" spans="1:16" s="43" customFormat="1" ht="15.75" x14ac:dyDescent="0.25">
      <c r="A95" s="162"/>
      <c r="B95" s="171"/>
      <c r="C95" s="158"/>
      <c r="D95" s="30" t="s">
        <v>9</v>
      </c>
      <c r="E95" s="70">
        <v>0</v>
      </c>
      <c r="F95" s="68">
        <v>0</v>
      </c>
      <c r="G95" s="68">
        <v>0</v>
      </c>
      <c r="H95" s="68">
        <v>0</v>
      </c>
      <c r="I95" s="98">
        <v>0</v>
      </c>
      <c r="J95" s="56">
        <f t="shared" si="7"/>
        <v>0</v>
      </c>
    </row>
    <row r="96" spans="1:16" s="43" customFormat="1" ht="15.75" x14ac:dyDescent="0.25">
      <c r="A96" s="162"/>
      <c r="B96" s="171"/>
      <c r="C96" s="156" t="s">
        <v>50</v>
      </c>
      <c r="D96" s="36" t="s">
        <v>6</v>
      </c>
      <c r="E96" s="116">
        <f>SUM(E97:E100)</f>
        <v>5000</v>
      </c>
      <c r="F96" s="91">
        <f>SUM(F97:F100)</f>
        <v>5000</v>
      </c>
      <c r="G96" s="91">
        <f>SUM(G97:G100)</f>
        <v>0</v>
      </c>
      <c r="H96" s="91">
        <f>SUM(H97:H100)</f>
        <v>0</v>
      </c>
      <c r="I96" s="92">
        <f>SUM(I97:I100)</f>
        <v>0</v>
      </c>
      <c r="J96" s="58">
        <f t="shared" si="7"/>
        <v>10000</v>
      </c>
    </row>
    <row r="97" spans="1:18" s="43" customFormat="1" ht="15.75" x14ac:dyDescent="0.25">
      <c r="A97" s="162"/>
      <c r="B97" s="171"/>
      <c r="C97" s="157"/>
      <c r="D97" s="30" t="s">
        <v>24</v>
      </c>
      <c r="E97" s="70">
        <v>5000</v>
      </c>
      <c r="F97" s="68">
        <v>5000</v>
      </c>
      <c r="G97" s="68">
        <v>0</v>
      </c>
      <c r="H97" s="68">
        <v>0</v>
      </c>
      <c r="I97" s="98">
        <v>0</v>
      </c>
      <c r="J97" s="58">
        <f t="shared" si="7"/>
        <v>10000</v>
      </c>
    </row>
    <row r="98" spans="1:18" s="43" customFormat="1" ht="15.75" x14ac:dyDescent="0.25">
      <c r="A98" s="162"/>
      <c r="B98" s="171"/>
      <c r="C98" s="157"/>
      <c r="D98" s="30" t="s">
        <v>7</v>
      </c>
      <c r="E98" s="70">
        <v>0</v>
      </c>
      <c r="F98" s="68">
        <v>0</v>
      </c>
      <c r="G98" s="68">
        <v>0</v>
      </c>
      <c r="H98" s="68">
        <v>0</v>
      </c>
      <c r="I98" s="98">
        <v>0</v>
      </c>
      <c r="J98" s="58">
        <f t="shared" si="7"/>
        <v>0</v>
      </c>
    </row>
    <row r="99" spans="1:18" s="43" customFormat="1" ht="15.75" x14ac:dyDescent="0.25">
      <c r="A99" s="162"/>
      <c r="B99" s="171"/>
      <c r="C99" s="157"/>
      <c r="D99" s="30" t="s">
        <v>8</v>
      </c>
      <c r="E99" s="70">
        <v>0</v>
      </c>
      <c r="F99" s="68">
        <v>0</v>
      </c>
      <c r="G99" s="68">
        <v>0</v>
      </c>
      <c r="H99" s="68">
        <v>0</v>
      </c>
      <c r="I99" s="98">
        <v>0</v>
      </c>
      <c r="J99" s="58">
        <f t="shared" si="7"/>
        <v>0</v>
      </c>
    </row>
    <row r="100" spans="1:18" s="43" customFormat="1" ht="15.75" x14ac:dyDescent="0.25">
      <c r="A100" s="162"/>
      <c r="B100" s="171"/>
      <c r="C100" s="158"/>
      <c r="D100" s="30" t="s">
        <v>9</v>
      </c>
      <c r="E100" s="70">
        <v>0</v>
      </c>
      <c r="F100" s="68">
        <v>0</v>
      </c>
      <c r="G100" s="68">
        <v>0</v>
      </c>
      <c r="H100" s="68">
        <v>0</v>
      </c>
      <c r="I100" s="98">
        <v>0</v>
      </c>
      <c r="J100" s="58">
        <f t="shared" si="7"/>
        <v>0</v>
      </c>
    </row>
    <row r="101" spans="1:18" s="43" customFormat="1" ht="15.75" x14ac:dyDescent="0.25">
      <c r="A101" s="162"/>
      <c r="B101" s="171"/>
      <c r="C101" s="157" t="s">
        <v>47</v>
      </c>
      <c r="D101" s="39" t="s">
        <v>6</v>
      </c>
      <c r="E101" s="116">
        <f>SUM(E102:E105)</f>
        <v>6630.9627099999998</v>
      </c>
      <c r="F101" s="91">
        <f>SUM(F102:F105)</f>
        <v>104742.74043000001</v>
      </c>
      <c r="G101" s="91">
        <f>SUM(G102:G105)</f>
        <v>5000</v>
      </c>
      <c r="H101" s="91">
        <f>SUM(H102:H105)</f>
        <v>0</v>
      </c>
      <c r="I101" s="92">
        <f>SUM(I102:I105)</f>
        <v>0</v>
      </c>
      <c r="J101" s="56">
        <f t="shared" si="7"/>
        <v>116373.70314</v>
      </c>
    </row>
    <row r="102" spans="1:18" s="43" customFormat="1" ht="15.75" x14ac:dyDescent="0.25">
      <c r="A102" s="162"/>
      <c r="B102" s="171"/>
      <c r="C102" s="157"/>
      <c r="D102" s="30" t="s">
        <v>24</v>
      </c>
      <c r="E102" s="117">
        <f t="shared" ref="E102:I105" si="10">E87+E92+E97</f>
        <v>6630.9627099999998</v>
      </c>
      <c r="F102" s="66">
        <f t="shared" si="10"/>
        <v>11456.540430000001</v>
      </c>
      <c r="G102" s="66">
        <f t="shared" si="10"/>
        <v>5000</v>
      </c>
      <c r="H102" s="66">
        <f t="shared" si="10"/>
        <v>0</v>
      </c>
      <c r="I102" s="94">
        <f t="shared" si="10"/>
        <v>0</v>
      </c>
      <c r="J102" s="56">
        <f t="shared" si="7"/>
        <v>23087.503140000001</v>
      </c>
    </row>
    <row r="103" spans="1:18" s="43" customFormat="1" ht="15.75" x14ac:dyDescent="0.25">
      <c r="A103" s="162"/>
      <c r="B103" s="171"/>
      <c r="C103" s="157"/>
      <c r="D103" s="30" t="s">
        <v>7</v>
      </c>
      <c r="E103" s="66">
        <f t="shared" si="10"/>
        <v>0</v>
      </c>
      <c r="F103" s="66">
        <f t="shared" si="10"/>
        <v>0</v>
      </c>
      <c r="G103" s="66">
        <f t="shared" si="10"/>
        <v>0</v>
      </c>
      <c r="H103" s="66">
        <f t="shared" si="10"/>
        <v>0</v>
      </c>
      <c r="I103" s="66">
        <f t="shared" si="10"/>
        <v>0</v>
      </c>
      <c r="J103" s="56">
        <f t="shared" si="7"/>
        <v>0</v>
      </c>
    </row>
    <row r="104" spans="1:18" s="43" customFormat="1" ht="15.75" x14ac:dyDescent="0.25">
      <c r="A104" s="162"/>
      <c r="B104" s="171"/>
      <c r="C104" s="157"/>
      <c r="D104" s="30" t="s">
        <v>8</v>
      </c>
      <c r="E104" s="66">
        <f t="shared" si="10"/>
        <v>0</v>
      </c>
      <c r="F104" s="66">
        <f t="shared" si="10"/>
        <v>93286.2</v>
      </c>
      <c r="G104" s="66">
        <f t="shared" si="10"/>
        <v>0</v>
      </c>
      <c r="H104" s="66">
        <f t="shared" si="10"/>
        <v>0</v>
      </c>
      <c r="I104" s="66">
        <f t="shared" si="10"/>
        <v>0</v>
      </c>
      <c r="J104" s="56">
        <f t="shared" si="7"/>
        <v>93286.2</v>
      </c>
    </row>
    <row r="105" spans="1:18" s="43" customFormat="1" ht="16.5" thickBot="1" x14ac:dyDescent="0.3">
      <c r="A105" s="163"/>
      <c r="B105" s="172"/>
      <c r="C105" s="160"/>
      <c r="D105" s="31" t="s">
        <v>9</v>
      </c>
      <c r="E105" s="67">
        <f t="shared" si="10"/>
        <v>0</v>
      </c>
      <c r="F105" s="67">
        <f t="shared" si="10"/>
        <v>0</v>
      </c>
      <c r="G105" s="67">
        <f t="shared" si="10"/>
        <v>0</v>
      </c>
      <c r="H105" s="67">
        <f t="shared" si="10"/>
        <v>0</v>
      </c>
      <c r="I105" s="67">
        <f t="shared" si="10"/>
        <v>0</v>
      </c>
      <c r="J105" s="59">
        <f t="shared" si="7"/>
        <v>0</v>
      </c>
    </row>
    <row r="106" spans="1:18" s="43" customFormat="1" ht="15.75" x14ac:dyDescent="0.25">
      <c r="A106" s="169" t="s">
        <v>30</v>
      </c>
      <c r="B106" s="166" t="s">
        <v>36</v>
      </c>
      <c r="C106" s="221" t="s">
        <v>52</v>
      </c>
      <c r="D106" s="29" t="s">
        <v>6</v>
      </c>
      <c r="E106" s="63">
        <f>SUM(E107:E110)</f>
        <v>25652.399999999998</v>
      </c>
      <c r="F106" s="63">
        <f>SUM(F107:F110)</f>
        <v>0</v>
      </c>
      <c r="G106" s="63">
        <f>SUM(G107:G110)</f>
        <v>0</v>
      </c>
      <c r="H106" s="63">
        <f>SUM(H107:H110)</f>
        <v>0</v>
      </c>
      <c r="I106" s="63">
        <f>SUM(I107:I110)</f>
        <v>0</v>
      </c>
      <c r="J106" s="55">
        <f t="shared" si="7"/>
        <v>25652.399999999998</v>
      </c>
    </row>
    <row r="107" spans="1:18" s="43" customFormat="1" ht="15.75" x14ac:dyDescent="0.25">
      <c r="A107" s="154"/>
      <c r="B107" s="167"/>
      <c r="C107" s="157"/>
      <c r="D107" s="30" t="s">
        <v>24</v>
      </c>
      <c r="E107" s="68">
        <v>1026.0999999999999</v>
      </c>
      <c r="F107" s="68">
        <v>0</v>
      </c>
      <c r="G107" s="68">
        <v>0</v>
      </c>
      <c r="H107" s="68">
        <v>0</v>
      </c>
      <c r="I107" s="68">
        <v>0</v>
      </c>
      <c r="J107" s="56">
        <f t="shared" si="7"/>
        <v>1026.0999999999999</v>
      </c>
    </row>
    <row r="108" spans="1:18" s="43" customFormat="1" ht="15.75" x14ac:dyDescent="0.25">
      <c r="A108" s="154"/>
      <c r="B108" s="167"/>
      <c r="C108" s="157"/>
      <c r="D108" s="30" t="s">
        <v>7</v>
      </c>
      <c r="E108" s="68">
        <v>23641.200000000001</v>
      </c>
      <c r="F108" s="68">
        <v>0</v>
      </c>
      <c r="G108" s="68">
        <v>0</v>
      </c>
      <c r="H108" s="68">
        <v>0</v>
      </c>
      <c r="I108" s="68">
        <v>0</v>
      </c>
      <c r="J108" s="56">
        <f t="shared" si="7"/>
        <v>23641.200000000001</v>
      </c>
    </row>
    <row r="109" spans="1:18" s="43" customFormat="1" ht="15.75" x14ac:dyDescent="0.25">
      <c r="A109" s="154"/>
      <c r="B109" s="167"/>
      <c r="C109" s="157"/>
      <c r="D109" s="30" t="s">
        <v>8</v>
      </c>
      <c r="E109" s="68">
        <v>985.1</v>
      </c>
      <c r="F109" s="68">
        <v>0</v>
      </c>
      <c r="G109" s="68">
        <v>0</v>
      </c>
      <c r="H109" s="68">
        <v>0</v>
      </c>
      <c r="I109" s="68">
        <v>0</v>
      </c>
      <c r="J109" s="56">
        <f t="shared" si="7"/>
        <v>985.1</v>
      </c>
    </row>
    <row r="110" spans="1:18" s="43" customFormat="1" ht="16.5" thickBot="1" x14ac:dyDescent="0.3">
      <c r="A110" s="155"/>
      <c r="B110" s="168"/>
      <c r="C110" s="160"/>
      <c r="D110" s="40" t="s">
        <v>9</v>
      </c>
      <c r="E110" s="69">
        <v>0</v>
      </c>
      <c r="F110" s="69">
        <v>0</v>
      </c>
      <c r="G110" s="69">
        <v>0</v>
      </c>
      <c r="H110" s="69">
        <v>0</v>
      </c>
      <c r="I110" s="69">
        <v>0</v>
      </c>
      <c r="J110" s="57">
        <f t="shared" si="7"/>
        <v>0</v>
      </c>
    </row>
    <row r="111" spans="1:18" s="43" customFormat="1" ht="15.75" customHeight="1" x14ac:dyDescent="0.25">
      <c r="A111" s="161" t="s">
        <v>31</v>
      </c>
      <c r="B111" s="166" t="s">
        <v>37</v>
      </c>
      <c r="C111" s="140" t="s">
        <v>49</v>
      </c>
      <c r="D111" s="29" t="s">
        <v>6</v>
      </c>
      <c r="E111" s="63">
        <f>SUM(E112:E115)</f>
        <v>6332.14041</v>
      </c>
      <c r="F111" s="63">
        <f>SUM(F112:F115)</f>
        <v>450</v>
      </c>
      <c r="G111" s="63">
        <f>SUM(G112:G115)</f>
        <v>0</v>
      </c>
      <c r="H111" s="63">
        <f>SUM(H112:H115)</f>
        <v>0</v>
      </c>
      <c r="I111" s="63">
        <f>SUM(I112:I115)</f>
        <v>0</v>
      </c>
      <c r="J111" s="55">
        <f t="shared" si="7"/>
        <v>6782.14041</v>
      </c>
      <c r="L111" s="47"/>
      <c r="M111" s="47"/>
      <c r="N111" s="50"/>
      <c r="O111" s="47"/>
      <c r="P111" s="47"/>
      <c r="Q111" s="47"/>
      <c r="R111" s="47"/>
    </row>
    <row r="112" spans="1:18" s="43" customFormat="1" ht="15.75" x14ac:dyDescent="0.25">
      <c r="A112" s="162"/>
      <c r="B112" s="167"/>
      <c r="C112" s="141"/>
      <c r="D112" s="30" t="s">
        <v>24</v>
      </c>
      <c r="E112" s="99">
        <f>1528.31671+1200.95592</f>
        <v>2729.2726300000004</v>
      </c>
      <c r="F112" s="68">
        <f>450</f>
        <v>450</v>
      </c>
      <c r="G112" s="68">
        <v>0</v>
      </c>
      <c r="H112" s="68">
        <v>0</v>
      </c>
      <c r="I112" s="100">
        <v>0</v>
      </c>
      <c r="J112" s="56">
        <f t="shared" si="7"/>
        <v>3179.2726300000004</v>
      </c>
      <c r="L112" s="47"/>
      <c r="M112" s="47"/>
      <c r="N112" s="47"/>
      <c r="O112" s="47"/>
      <c r="P112" s="47"/>
      <c r="Q112" s="47"/>
      <c r="R112" s="47"/>
    </row>
    <row r="113" spans="1:18" s="43" customFormat="1" ht="15.75" x14ac:dyDescent="0.25">
      <c r="A113" s="162"/>
      <c r="B113" s="167"/>
      <c r="C113" s="141"/>
      <c r="D113" s="30" t="s">
        <v>7</v>
      </c>
      <c r="E113" s="99">
        <v>0</v>
      </c>
      <c r="F113" s="68">
        <v>0</v>
      </c>
      <c r="G113" s="68">
        <v>0</v>
      </c>
      <c r="H113" s="68">
        <v>0</v>
      </c>
      <c r="I113" s="100">
        <v>0</v>
      </c>
      <c r="J113" s="56">
        <f t="shared" si="7"/>
        <v>0</v>
      </c>
      <c r="L113" s="47"/>
      <c r="M113" s="47"/>
      <c r="N113" s="47"/>
      <c r="O113" s="47"/>
      <c r="P113" s="47"/>
      <c r="Q113" s="47"/>
      <c r="R113" s="47"/>
    </row>
    <row r="114" spans="1:18" s="43" customFormat="1" ht="15.75" x14ac:dyDescent="0.25">
      <c r="A114" s="162"/>
      <c r="B114" s="167"/>
      <c r="C114" s="141"/>
      <c r="D114" s="30" t="s">
        <v>8</v>
      </c>
      <c r="E114" s="70">
        <v>3602.86778</v>
      </c>
      <c r="F114" s="68">
        <v>0</v>
      </c>
      <c r="G114" s="68">
        <v>0</v>
      </c>
      <c r="H114" s="68">
        <v>0</v>
      </c>
      <c r="I114" s="98">
        <v>0</v>
      </c>
      <c r="J114" s="56">
        <f t="shared" si="7"/>
        <v>3602.86778</v>
      </c>
      <c r="L114" s="47"/>
      <c r="M114" s="47"/>
      <c r="N114" s="47"/>
      <c r="O114" s="47"/>
      <c r="P114" s="47"/>
      <c r="Q114" s="47"/>
      <c r="R114" s="47"/>
    </row>
    <row r="115" spans="1:18" s="43" customFormat="1" ht="15.75" x14ac:dyDescent="0.25">
      <c r="A115" s="162"/>
      <c r="B115" s="167"/>
      <c r="C115" s="142"/>
      <c r="D115" s="40" t="s">
        <v>9</v>
      </c>
      <c r="E115" s="70">
        <v>0</v>
      </c>
      <c r="F115" s="68">
        <v>0</v>
      </c>
      <c r="G115" s="68">
        <v>0</v>
      </c>
      <c r="H115" s="68">
        <v>0</v>
      </c>
      <c r="I115" s="98">
        <v>0</v>
      </c>
      <c r="J115" s="57">
        <f t="shared" si="7"/>
        <v>0</v>
      </c>
      <c r="L115" s="47"/>
      <c r="M115" s="47"/>
      <c r="N115" s="47"/>
      <c r="O115" s="47"/>
      <c r="P115" s="47"/>
      <c r="Q115" s="47"/>
      <c r="R115" s="47"/>
    </row>
    <row r="116" spans="1:18" s="43" customFormat="1" ht="15.75" customHeight="1" x14ac:dyDescent="0.25">
      <c r="A116" s="162"/>
      <c r="B116" s="159"/>
      <c r="C116" s="156" t="s">
        <v>51</v>
      </c>
      <c r="D116" s="36" t="s">
        <v>6</v>
      </c>
      <c r="E116" s="116">
        <f>SUM(E117:E120)</f>
        <v>18446.389439999999</v>
      </c>
      <c r="F116" s="64">
        <f>SUM(F117:F120)</f>
        <v>19465.733329999999</v>
      </c>
      <c r="G116" s="64">
        <f>SUM(G117:G120)</f>
        <v>20037.733329999999</v>
      </c>
      <c r="H116" s="64">
        <f>SUM(H117:H120)</f>
        <v>20037.733329999999</v>
      </c>
      <c r="I116" s="60">
        <f>SUM(I117:I120)</f>
        <v>0</v>
      </c>
      <c r="J116" s="56">
        <f t="shared" si="7"/>
        <v>77987.589430000007</v>
      </c>
      <c r="L116" s="47"/>
      <c r="M116" s="47"/>
      <c r="N116" s="47"/>
      <c r="O116" s="47"/>
      <c r="P116" s="47"/>
      <c r="Q116" s="47"/>
      <c r="R116" s="47"/>
    </row>
    <row r="117" spans="1:18" s="43" customFormat="1" ht="15.75" x14ac:dyDescent="0.25">
      <c r="A117" s="162"/>
      <c r="B117" s="159"/>
      <c r="C117" s="157"/>
      <c r="D117" s="30" t="s">
        <v>24</v>
      </c>
      <c r="E117" s="70">
        <f>1662.07984+4196.07738</f>
        <v>5858.1572200000001</v>
      </c>
      <c r="F117" s="68">
        <f>2398+4266.93333</f>
        <v>6664.9333299999998</v>
      </c>
      <c r="G117" s="68">
        <f>2970+4266.93333</f>
        <v>7236.9333299999998</v>
      </c>
      <c r="H117" s="68">
        <f>2970+4266.93333</f>
        <v>7236.9333299999998</v>
      </c>
      <c r="I117" s="98">
        <v>0</v>
      </c>
      <c r="J117" s="56">
        <f t="shared" si="7"/>
        <v>26996.95721</v>
      </c>
      <c r="L117" s="47"/>
      <c r="M117" s="47"/>
      <c r="N117" s="47"/>
      <c r="O117" s="47"/>
      <c r="P117" s="47"/>
      <c r="Q117" s="47"/>
      <c r="R117" s="47"/>
    </row>
    <row r="118" spans="1:18" s="43" customFormat="1" ht="15.75" x14ac:dyDescent="0.25">
      <c r="A118" s="162"/>
      <c r="B118" s="159"/>
      <c r="C118" s="157"/>
      <c r="D118" s="30" t="s">
        <v>7</v>
      </c>
      <c r="E118" s="70">
        <v>0</v>
      </c>
      <c r="F118" s="68">
        <v>0</v>
      </c>
      <c r="G118" s="68">
        <v>0</v>
      </c>
      <c r="H118" s="68">
        <v>0</v>
      </c>
      <c r="I118" s="98">
        <v>0</v>
      </c>
      <c r="J118" s="56">
        <f t="shared" si="7"/>
        <v>0</v>
      </c>
      <c r="L118" s="47"/>
      <c r="M118" s="47"/>
      <c r="N118" s="47"/>
      <c r="O118" s="47"/>
      <c r="P118" s="47"/>
      <c r="Q118" s="47"/>
      <c r="R118" s="47"/>
    </row>
    <row r="119" spans="1:18" s="43" customFormat="1" ht="15.75" x14ac:dyDescent="0.25">
      <c r="A119" s="162"/>
      <c r="B119" s="159"/>
      <c r="C119" s="157"/>
      <c r="D119" s="30" t="s">
        <v>8</v>
      </c>
      <c r="E119" s="70">
        <f>12588.23222</f>
        <v>12588.23222</v>
      </c>
      <c r="F119" s="68">
        <v>12800.8</v>
      </c>
      <c r="G119" s="68">
        <v>12800.8</v>
      </c>
      <c r="H119" s="68">
        <v>12800.8</v>
      </c>
      <c r="I119" s="98">
        <v>0</v>
      </c>
      <c r="J119" s="56">
        <f t="shared" si="7"/>
        <v>50990.63222</v>
      </c>
      <c r="L119" s="47"/>
      <c r="M119" s="47"/>
      <c r="N119" s="47"/>
      <c r="O119" s="47"/>
      <c r="P119" s="47"/>
      <c r="Q119" s="47"/>
      <c r="R119" s="47"/>
    </row>
    <row r="120" spans="1:18" s="43" customFormat="1" ht="15.75" x14ac:dyDescent="0.25">
      <c r="A120" s="162"/>
      <c r="B120" s="159"/>
      <c r="C120" s="158"/>
      <c r="D120" s="30" t="s">
        <v>9</v>
      </c>
      <c r="E120" s="70">
        <v>0</v>
      </c>
      <c r="F120" s="68">
        <v>0</v>
      </c>
      <c r="G120" s="68">
        <v>0</v>
      </c>
      <c r="H120" s="68">
        <v>0</v>
      </c>
      <c r="I120" s="98">
        <v>0</v>
      </c>
      <c r="J120" s="56">
        <f t="shared" si="7"/>
        <v>0</v>
      </c>
      <c r="L120" s="47"/>
      <c r="M120" s="47"/>
      <c r="N120" s="47"/>
      <c r="O120" s="47"/>
      <c r="P120" s="47"/>
      <c r="Q120" s="47"/>
      <c r="R120" s="47"/>
    </row>
    <row r="121" spans="1:18" s="43" customFormat="1" ht="15.75" customHeight="1" x14ac:dyDescent="0.25">
      <c r="A121" s="162"/>
      <c r="B121" s="167"/>
      <c r="C121" s="157" t="s">
        <v>52</v>
      </c>
      <c r="D121" s="39" t="s">
        <v>6</v>
      </c>
      <c r="E121" s="116">
        <f>SUM(E122:E125)</f>
        <v>3194.8307399999999</v>
      </c>
      <c r="F121" s="64">
        <f>SUM(F122:F125)</f>
        <v>2700</v>
      </c>
      <c r="G121" s="64">
        <f>SUM(G122:G125)</f>
        <v>2869</v>
      </c>
      <c r="H121" s="64">
        <f>SUM(H122:H125)</f>
        <v>2869</v>
      </c>
      <c r="I121" s="60">
        <f>SUM(I122:I125)</f>
        <v>0</v>
      </c>
      <c r="J121" s="58">
        <f t="shared" si="7"/>
        <v>11632.830739999999</v>
      </c>
      <c r="L121" s="47"/>
      <c r="M121" s="47"/>
      <c r="N121" s="47"/>
      <c r="O121" s="47"/>
      <c r="P121" s="47"/>
      <c r="Q121" s="47"/>
      <c r="R121" s="47"/>
    </row>
    <row r="122" spans="1:18" s="43" customFormat="1" ht="15.75" x14ac:dyDescent="0.25">
      <c r="A122" s="162"/>
      <c r="B122" s="167"/>
      <c r="C122" s="157"/>
      <c r="D122" s="30" t="s">
        <v>24</v>
      </c>
      <c r="E122" s="70">
        <f>215.22874+744.902</f>
        <v>960.13074000000006</v>
      </c>
      <c r="F122" s="68">
        <f>100+650</f>
        <v>750</v>
      </c>
      <c r="G122" s="68">
        <f>269+650</f>
        <v>919</v>
      </c>
      <c r="H122" s="68">
        <f>269+650</f>
        <v>919</v>
      </c>
      <c r="I122" s="98">
        <v>0</v>
      </c>
      <c r="J122" s="56">
        <f t="shared" si="7"/>
        <v>3548.1307400000001</v>
      </c>
      <c r="L122" s="47"/>
      <c r="M122" s="47"/>
      <c r="N122" s="47"/>
      <c r="O122" s="47"/>
      <c r="P122" s="47"/>
      <c r="Q122" s="47"/>
      <c r="R122" s="47"/>
    </row>
    <row r="123" spans="1:18" s="43" customFormat="1" ht="15.75" x14ac:dyDescent="0.25">
      <c r="A123" s="162"/>
      <c r="B123" s="167"/>
      <c r="C123" s="157"/>
      <c r="D123" s="30" t="s">
        <v>7</v>
      </c>
      <c r="E123" s="70">
        <v>0</v>
      </c>
      <c r="F123" s="68">
        <v>0</v>
      </c>
      <c r="G123" s="68">
        <v>0</v>
      </c>
      <c r="H123" s="68">
        <v>0</v>
      </c>
      <c r="I123" s="98">
        <v>0</v>
      </c>
      <c r="J123" s="56">
        <f t="shared" si="7"/>
        <v>0</v>
      </c>
      <c r="L123" s="47"/>
      <c r="M123" s="47"/>
      <c r="N123" s="47"/>
      <c r="O123" s="47"/>
      <c r="P123" s="47"/>
      <c r="Q123" s="47"/>
      <c r="R123" s="47"/>
    </row>
    <row r="124" spans="1:18" s="43" customFormat="1" ht="15.75" x14ac:dyDescent="0.25">
      <c r="A124" s="162"/>
      <c r="B124" s="167"/>
      <c r="C124" s="159"/>
      <c r="D124" s="30" t="s">
        <v>8</v>
      </c>
      <c r="E124" s="70">
        <v>2234.6999999999998</v>
      </c>
      <c r="F124" s="68">
        <v>1950</v>
      </c>
      <c r="G124" s="68">
        <v>1950</v>
      </c>
      <c r="H124" s="68">
        <v>1950</v>
      </c>
      <c r="I124" s="98">
        <v>0</v>
      </c>
      <c r="J124" s="56">
        <f t="shared" si="7"/>
        <v>8084.7</v>
      </c>
      <c r="L124" s="47"/>
      <c r="M124" s="47"/>
      <c r="N124" s="47"/>
      <c r="O124" s="47"/>
      <c r="P124" s="47"/>
      <c r="Q124" s="47"/>
      <c r="R124" s="47"/>
    </row>
    <row r="125" spans="1:18" s="43" customFormat="1" ht="15.75" x14ac:dyDescent="0.25">
      <c r="A125" s="162"/>
      <c r="B125" s="167"/>
      <c r="C125" s="159"/>
      <c r="D125" s="30" t="s">
        <v>9</v>
      </c>
      <c r="E125" s="70">
        <v>0</v>
      </c>
      <c r="F125" s="68">
        <v>0</v>
      </c>
      <c r="G125" s="68">
        <v>0</v>
      </c>
      <c r="H125" s="68">
        <v>0</v>
      </c>
      <c r="I125" s="98">
        <v>0</v>
      </c>
      <c r="J125" s="56">
        <f t="shared" si="7"/>
        <v>0</v>
      </c>
    </row>
    <row r="126" spans="1:18" s="43" customFormat="1" ht="15.75" x14ac:dyDescent="0.25">
      <c r="A126" s="162"/>
      <c r="B126" s="167"/>
      <c r="C126" s="156" t="s">
        <v>50</v>
      </c>
      <c r="D126" s="39" t="s">
        <v>6</v>
      </c>
      <c r="E126" s="116">
        <f>SUM(E127:E130)</f>
        <v>769.62590999999998</v>
      </c>
      <c r="F126" s="64">
        <f>SUM(F127:F130)</f>
        <v>0</v>
      </c>
      <c r="G126" s="64">
        <f>SUM(G127:G130)</f>
        <v>0</v>
      </c>
      <c r="H126" s="64">
        <f>SUM(H127:H130)</f>
        <v>0</v>
      </c>
      <c r="I126" s="60">
        <f>SUM(I127:I130)</f>
        <v>0</v>
      </c>
      <c r="J126" s="58">
        <f t="shared" si="7"/>
        <v>769.62590999999998</v>
      </c>
    </row>
    <row r="127" spans="1:18" s="43" customFormat="1" ht="15.75" x14ac:dyDescent="0.25">
      <c r="A127" s="162"/>
      <c r="B127" s="167"/>
      <c r="C127" s="157"/>
      <c r="D127" s="30" t="s">
        <v>24</v>
      </c>
      <c r="E127" s="70">
        <v>769.62590999999998</v>
      </c>
      <c r="F127" s="99">
        <v>0</v>
      </c>
      <c r="G127" s="99">
        <v>0</v>
      </c>
      <c r="H127" s="99">
        <v>0</v>
      </c>
      <c r="I127" s="118">
        <v>0</v>
      </c>
      <c r="J127" s="58">
        <f t="shared" si="7"/>
        <v>769.62590999999998</v>
      </c>
    </row>
    <row r="128" spans="1:18" s="43" customFormat="1" ht="15.75" x14ac:dyDescent="0.25">
      <c r="A128" s="162"/>
      <c r="B128" s="167"/>
      <c r="C128" s="157"/>
      <c r="D128" s="30" t="s">
        <v>7</v>
      </c>
      <c r="E128" s="70">
        <v>0</v>
      </c>
      <c r="F128" s="99">
        <v>0</v>
      </c>
      <c r="G128" s="99">
        <v>0</v>
      </c>
      <c r="H128" s="99">
        <v>0</v>
      </c>
      <c r="I128" s="118">
        <v>0</v>
      </c>
      <c r="J128" s="58">
        <f t="shared" si="7"/>
        <v>0</v>
      </c>
    </row>
    <row r="129" spans="1:10" s="43" customFormat="1" ht="15.75" x14ac:dyDescent="0.25">
      <c r="A129" s="162"/>
      <c r="B129" s="167"/>
      <c r="C129" s="157"/>
      <c r="D129" s="30" t="s">
        <v>8</v>
      </c>
      <c r="E129" s="70">
        <v>0</v>
      </c>
      <c r="F129" s="99">
        <v>0</v>
      </c>
      <c r="G129" s="99">
        <v>0</v>
      </c>
      <c r="H129" s="99">
        <v>0</v>
      </c>
      <c r="I129" s="118">
        <v>0</v>
      </c>
      <c r="J129" s="58">
        <f t="shared" si="7"/>
        <v>0</v>
      </c>
    </row>
    <row r="130" spans="1:10" s="43" customFormat="1" ht="15.75" x14ac:dyDescent="0.25">
      <c r="A130" s="162"/>
      <c r="B130" s="167"/>
      <c r="C130" s="158"/>
      <c r="D130" s="30" t="s">
        <v>9</v>
      </c>
      <c r="E130" s="70">
        <v>0</v>
      </c>
      <c r="F130" s="99">
        <v>0</v>
      </c>
      <c r="G130" s="99">
        <v>0</v>
      </c>
      <c r="H130" s="99">
        <v>0</v>
      </c>
      <c r="I130" s="118">
        <v>0</v>
      </c>
      <c r="J130" s="58">
        <f t="shared" si="7"/>
        <v>0</v>
      </c>
    </row>
    <row r="131" spans="1:10" s="43" customFormat="1" ht="15.75" x14ac:dyDescent="0.25">
      <c r="A131" s="162"/>
      <c r="B131" s="167"/>
      <c r="C131" s="143" t="s">
        <v>60</v>
      </c>
      <c r="D131" s="39" t="s">
        <v>6</v>
      </c>
      <c r="E131" s="64">
        <f>SUM(E132:E135)</f>
        <v>0</v>
      </c>
      <c r="F131" s="64">
        <f>SUM(F132:F135)</f>
        <v>1250</v>
      </c>
      <c r="G131" s="64">
        <f>SUM(G132:G135)</f>
        <v>1160</v>
      </c>
      <c r="H131" s="64">
        <f>SUM(H132:H135)</f>
        <v>1170.5</v>
      </c>
      <c r="I131" s="64">
        <f>SUM(I132:I135)</f>
        <v>0</v>
      </c>
      <c r="J131" s="56">
        <f t="shared" ref="J131:J165" si="11">SUM(E131:I131)</f>
        <v>3580.5</v>
      </c>
    </row>
    <row r="132" spans="1:10" s="43" customFormat="1" ht="15.75" x14ac:dyDescent="0.25">
      <c r="A132" s="162"/>
      <c r="B132" s="167"/>
      <c r="C132" s="144"/>
      <c r="D132" s="30" t="s">
        <v>24</v>
      </c>
      <c r="E132" s="68">
        <v>0</v>
      </c>
      <c r="F132" s="68">
        <f>300+237.5</f>
        <v>537.5</v>
      </c>
      <c r="G132" s="68">
        <f>210+237.5</f>
        <v>447.5</v>
      </c>
      <c r="H132" s="68">
        <f>220.5+237.5</f>
        <v>458</v>
      </c>
      <c r="I132" s="68">
        <v>0</v>
      </c>
      <c r="J132" s="56">
        <f t="shared" si="11"/>
        <v>1443</v>
      </c>
    </row>
    <row r="133" spans="1:10" s="43" customFormat="1" ht="15.75" x14ac:dyDescent="0.25">
      <c r="A133" s="162"/>
      <c r="B133" s="167"/>
      <c r="C133" s="144"/>
      <c r="D133" s="30" t="s">
        <v>7</v>
      </c>
      <c r="E133" s="68">
        <v>0</v>
      </c>
      <c r="F133" s="68">
        <v>0</v>
      </c>
      <c r="G133" s="68">
        <v>0</v>
      </c>
      <c r="H133" s="68">
        <v>0</v>
      </c>
      <c r="I133" s="68">
        <v>0</v>
      </c>
      <c r="J133" s="56">
        <f t="shared" si="11"/>
        <v>0</v>
      </c>
    </row>
    <row r="134" spans="1:10" s="43" customFormat="1" ht="15.75" x14ac:dyDescent="0.25">
      <c r="A134" s="162"/>
      <c r="B134" s="167"/>
      <c r="C134" s="144"/>
      <c r="D134" s="30" t="s">
        <v>8</v>
      </c>
      <c r="E134" s="68">
        <v>0</v>
      </c>
      <c r="F134" s="68">
        <v>712.5</v>
      </c>
      <c r="G134" s="68">
        <v>712.5</v>
      </c>
      <c r="H134" s="68">
        <v>712.5</v>
      </c>
      <c r="I134" s="68">
        <v>0</v>
      </c>
      <c r="J134" s="56">
        <f t="shared" si="11"/>
        <v>2137.5</v>
      </c>
    </row>
    <row r="135" spans="1:10" s="43" customFormat="1" ht="15.75" x14ac:dyDescent="0.25">
      <c r="A135" s="162"/>
      <c r="B135" s="167"/>
      <c r="C135" s="145"/>
      <c r="D135" s="30" t="s">
        <v>9</v>
      </c>
      <c r="E135" s="99">
        <v>0</v>
      </c>
      <c r="F135" s="68">
        <v>0</v>
      </c>
      <c r="G135" s="68">
        <v>0</v>
      </c>
      <c r="H135" s="68">
        <v>0</v>
      </c>
      <c r="I135" s="68">
        <v>0</v>
      </c>
      <c r="J135" s="56">
        <f t="shared" si="11"/>
        <v>0</v>
      </c>
    </row>
    <row r="136" spans="1:10" s="43" customFormat="1" ht="15.75" x14ac:dyDescent="0.25">
      <c r="A136" s="162"/>
      <c r="B136" s="167"/>
      <c r="C136" s="146" t="s">
        <v>61</v>
      </c>
      <c r="D136" s="39" t="s">
        <v>6</v>
      </c>
      <c r="E136" s="64">
        <f>SUM(E137:E140)</f>
        <v>0</v>
      </c>
      <c r="F136" s="64">
        <f>SUM(F137:F140)</f>
        <v>570</v>
      </c>
      <c r="G136" s="64">
        <f>SUM(G137:G140)</f>
        <v>570</v>
      </c>
      <c r="H136" s="64">
        <f>SUM(H137:H140)</f>
        <v>570</v>
      </c>
      <c r="I136" s="64">
        <f>SUM(I137:I140)</f>
        <v>0</v>
      </c>
      <c r="J136" s="56">
        <f t="shared" si="11"/>
        <v>1710</v>
      </c>
    </row>
    <row r="137" spans="1:10" s="43" customFormat="1" ht="15.75" x14ac:dyDescent="0.25">
      <c r="A137" s="162"/>
      <c r="B137" s="167"/>
      <c r="C137" s="144"/>
      <c r="D137" s="30" t="s">
        <v>24</v>
      </c>
      <c r="E137" s="68">
        <v>0</v>
      </c>
      <c r="F137" s="68">
        <f>117.5+100</f>
        <v>217.5</v>
      </c>
      <c r="G137" s="68">
        <f>117.5+100</f>
        <v>217.5</v>
      </c>
      <c r="H137" s="68">
        <f>117.5+100</f>
        <v>217.5</v>
      </c>
      <c r="I137" s="68">
        <v>0</v>
      </c>
      <c r="J137" s="56">
        <f t="shared" si="11"/>
        <v>652.5</v>
      </c>
    </row>
    <row r="138" spans="1:10" s="43" customFormat="1" ht="15.75" x14ac:dyDescent="0.25">
      <c r="A138" s="162"/>
      <c r="B138" s="167"/>
      <c r="C138" s="144"/>
      <c r="D138" s="30" t="s">
        <v>7</v>
      </c>
      <c r="E138" s="68">
        <v>0</v>
      </c>
      <c r="F138" s="68">
        <v>0</v>
      </c>
      <c r="G138" s="68">
        <v>0</v>
      </c>
      <c r="H138" s="68">
        <v>0</v>
      </c>
      <c r="I138" s="68">
        <v>0</v>
      </c>
      <c r="J138" s="56">
        <f t="shared" si="11"/>
        <v>0</v>
      </c>
    </row>
    <row r="139" spans="1:10" s="43" customFormat="1" ht="15.75" x14ac:dyDescent="0.25">
      <c r="A139" s="162"/>
      <c r="B139" s="167"/>
      <c r="C139" s="144"/>
      <c r="D139" s="30" t="s">
        <v>8</v>
      </c>
      <c r="E139" s="68">
        <v>0</v>
      </c>
      <c r="F139" s="68">
        <v>352.5</v>
      </c>
      <c r="G139" s="68">
        <v>352.5</v>
      </c>
      <c r="H139" s="68">
        <v>352.5</v>
      </c>
      <c r="I139" s="68">
        <v>0</v>
      </c>
      <c r="J139" s="56">
        <f t="shared" si="11"/>
        <v>1057.5</v>
      </c>
    </row>
    <row r="140" spans="1:10" s="43" customFormat="1" ht="15.75" x14ac:dyDescent="0.25">
      <c r="A140" s="162"/>
      <c r="B140" s="167"/>
      <c r="C140" s="147"/>
      <c r="D140" s="30" t="s">
        <v>9</v>
      </c>
      <c r="E140" s="70">
        <v>0</v>
      </c>
      <c r="F140" s="68">
        <v>0</v>
      </c>
      <c r="G140" s="68">
        <v>0</v>
      </c>
      <c r="H140" s="68">
        <v>0</v>
      </c>
      <c r="I140" s="68">
        <v>0</v>
      </c>
      <c r="J140" s="56">
        <f t="shared" si="11"/>
        <v>0</v>
      </c>
    </row>
    <row r="141" spans="1:10" s="43" customFormat="1" ht="15.75" x14ac:dyDescent="0.25">
      <c r="A141" s="162"/>
      <c r="B141" s="167"/>
      <c r="C141" s="146" t="s">
        <v>62</v>
      </c>
      <c r="D141" s="39" t="s">
        <v>6</v>
      </c>
      <c r="E141" s="64">
        <f>SUM(E142:E145)</f>
        <v>0</v>
      </c>
      <c r="F141" s="64">
        <f>SUM(F142:F145)</f>
        <v>790</v>
      </c>
      <c r="G141" s="64">
        <f>SUM(G142:G145)</f>
        <v>840</v>
      </c>
      <c r="H141" s="64">
        <f>SUM(H142:H145)</f>
        <v>840</v>
      </c>
      <c r="I141" s="64">
        <f>SUM(I142:I145)</f>
        <v>0</v>
      </c>
      <c r="J141" s="56">
        <f t="shared" si="11"/>
        <v>2470</v>
      </c>
    </row>
    <row r="142" spans="1:10" s="43" customFormat="1" ht="15.75" x14ac:dyDescent="0.25">
      <c r="A142" s="162"/>
      <c r="B142" s="167"/>
      <c r="C142" s="144"/>
      <c r="D142" s="30" t="s">
        <v>24</v>
      </c>
      <c r="E142" s="68">
        <v>0</v>
      </c>
      <c r="F142" s="68">
        <f>100+172.5</f>
        <v>272.5</v>
      </c>
      <c r="G142" s="68">
        <f>150+172.5</f>
        <v>322.5</v>
      </c>
      <c r="H142" s="68">
        <f>150+172.5</f>
        <v>322.5</v>
      </c>
      <c r="I142" s="68">
        <v>0</v>
      </c>
      <c r="J142" s="56">
        <f t="shared" si="11"/>
        <v>917.5</v>
      </c>
    </row>
    <row r="143" spans="1:10" s="43" customFormat="1" ht="15.75" x14ac:dyDescent="0.25">
      <c r="A143" s="162"/>
      <c r="B143" s="167"/>
      <c r="C143" s="144"/>
      <c r="D143" s="30" t="s">
        <v>7</v>
      </c>
      <c r="E143" s="68">
        <v>0</v>
      </c>
      <c r="F143" s="68">
        <v>0</v>
      </c>
      <c r="G143" s="68">
        <v>0</v>
      </c>
      <c r="H143" s="68">
        <v>0</v>
      </c>
      <c r="I143" s="68">
        <v>0</v>
      </c>
      <c r="J143" s="56">
        <f t="shared" si="11"/>
        <v>0</v>
      </c>
    </row>
    <row r="144" spans="1:10" s="43" customFormat="1" ht="15.75" x14ac:dyDescent="0.25">
      <c r="A144" s="162"/>
      <c r="B144" s="167"/>
      <c r="C144" s="144"/>
      <c r="D144" s="30" t="s">
        <v>8</v>
      </c>
      <c r="E144" s="68">
        <v>0</v>
      </c>
      <c r="F144" s="68">
        <v>517.5</v>
      </c>
      <c r="G144" s="68">
        <v>517.5</v>
      </c>
      <c r="H144" s="68">
        <v>517.5</v>
      </c>
      <c r="I144" s="68">
        <v>0</v>
      </c>
      <c r="J144" s="56">
        <f t="shared" si="11"/>
        <v>1552.5</v>
      </c>
    </row>
    <row r="145" spans="1:10" s="43" customFormat="1" ht="15.75" x14ac:dyDescent="0.25">
      <c r="A145" s="162"/>
      <c r="B145" s="167"/>
      <c r="C145" s="147"/>
      <c r="D145" s="30" t="s">
        <v>9</v>
      </c>
      <c r="E145" s="70">
        <v>0</v>
      </c>
      <c r="F145" s="68">
        <v>0</v>
      </c>
      <c r="G145" s="68">
        <v>0</v>
      </c>
      <c r="H145" s="68">
        <v>0</v>
      </c>
      <c r="I145" s="68">
        <v>0</v>
      </c>
      <c r="J145" s="56">
        <f t="shared" si="11"/>
        <v>0</v>
      </c>
    </row>
    <row r="146" spans="1:10" s="43" customFormat="1" ht="15.75" x14ac:dyDescent="0.25">
      <c r="A146" s="162"/>
      <c r="B146" s="167"/>
      <c r="C146" s="143" t="s">
        <v>63</v>
      </c>
      <c r="D146" s="39" t="s">
        <v>6</v>
      </c>
      <c r="E146" s="64">
        <f>SUM(E147:E150)</f>
        <v>0</v>
      </c>
      <c r="F146" s="64">
        <f>SUM(F147:F150)</f>
        <v>790</v>
      </c>
      <c r="G146" s="64">
        <f>SUM(G147:G150)</f>
        <v>885</v>
      </c>
      <c r="H146" s="64">
        <f>SUM(H147:H150)</f>
        <v>885</v>
      </c>
      <c r="I146" s="64">
        <f>SUM(I147:I150)</f>
        <v>0</v>
      </c>
      <c r="J146" s="56">
        <f t="shared" si="11"/>
        <v>2560</v>
      </c>
    </row>
    <row r="147" spans="1:10" s="43" customFormat="1" ht="15.75" x14ac:dyDescent="0.25">
      <c r="A147" s="162"/>
      <c r="B147" s="167"/>
      <c r="C147" s="144"/>
      <c r="D147" s="30" t="s">
        <v>24</v>
      </c>
      <c r="E147" s="68">
        <v>0</v>
      </c>
      <c r="F147" s="68">
        <f>100+172.5</f>
        <v>272.5</v>
      </c>
      <c r="G147" s="68">
        <f>195+172.5</f>
        <v>367.5</v>
      </c>
      <c r="H147" s="68">
        <f>195+172.5</f>
        <v>367.5</v>
      </c>
      <c r="I147" s="68">
        <v>0</v>
      </c>
      <c r="J147" s="56">
        <f t="shared" si="11"/>
        <v>1007.5</v>
      </c>
    </row>
    <row r="148" spans="1:10" s="43" customFormat="1" ht="15.75" x14ac:dyDescent="0.25">
      <c r="A148" s="162"/>
      <c r="B148" s="167"/>
      <c r="C148" s="144"/>
      <c r="D148" s="30" t="s">
        <v>7</v>
      </c>
      <c r="E148" s="68">
        <v>0</v>
      </c>
      <c r="F148" s="68">
        <v>0</v>
      </c>
      <c r="G148" s="68">
        <v>0</v>
      </c>
      <c r="H148" s="68">
        <v>0</v>
      </c>
      <c r="I148" s="68">
        <v>0</v>
      </c>
      <c r="J148" s="56">
        <f t="shared" si="11"/>
        <v>0</v>
      </c>
    </row>
    <row r="149" spans="1:10" s="43" customFormat="1" ht="15.75" x14ac:dyDescent="0.25">
      <c r="A149" s="162"/>
      <c r="B149" s="167"/>
      <c r="C149" s="144"/>
      <c r="D149" s="30" t="s">
        <v>8</v>
      </c>
      <c r="E149" s="68">
        <v>0</v>
      </c>
      <c r="F149" s="68">
        <v>517.5</v>
      </c>
      <c r="G149" s="68">
        <v>517.5</v>
      </c>
      <c r="H149" s="68">
        <v>517.5</v>
      </c>
      <c r="I149" s="68">
        <v>0</v>
      </c>
      <c r="J149" s="56">
        <f t="shared" si="11"/>
        <v>1552.5</v>
      </c>
    </row>
    <row r="150" spans="1:10" s="43" customFormat="1" ht="15.75" x14ac:dyDescent="0.25">
      <c r="A150" s="162"/>
      <c r="B150" s="167"/>
      <c r="C150" s="147"/>
      <c r="D150" s="30" t="s">
        <v>9</v>
      </c>
      <c r="E150" s="70">
        <v>0</v>
      </c>
      <c r="F150" s="68">
        <v>0</v>
      </c>
      <c r="G150" s="68">
        <v>0</v>
      </c>
      <c r="H150" s="68">
        <v>0</v>
      </c>
      <c r="I150" s="68">
        <v>0</v>
      </c>
      <c r="J150" s="56">
        <f t="shared" si="11"/>
        <v>0</v>
      </c>
    </row>
    <row r="151" spans="1:10" s="43" customFormat="1" ht="15.75" x14ac:dyDescent="0.25">
      <c r="A151" s="162"/>
      <c r="B151" s="167"/>
      <c r="C151" s="143" t="s">
        <v>64</v>
      </c>
      <c r="D151" s="39" t="s">
        <v>6</v>
      </c>
      <c r="E151" s="64">
        <f>SUM(E152:E155)</f>
        <v>0</v>
      </c>
      <c r="F151" s="64">
        <f>SUM(F152:F155)</f>
        <v>1730</v>
      </c>
      <c r="G151" s="64">
        <f>SUM(G152:G155)</f>
        <v>725</v>
      </c>
      <c r="H151" s="64">
        <f>SUM(H152:H155)</f>
        <v>725</v>
      </c>
      <c r="I151" s="64">
        <f>SUM(I152:I155)</f>
        <v>0</v>
      </c>
      <c r="J151" s="56">
        <f t="shared" si="11"/>
        <v>3180</v>
      </c>
    </row>
    <row r="152" spans="1:10" s="43" customFormat="1" ht="15.75" x14ac:dyDescent="0.25">
      <c r="A152" s="162"/>
      <c r="B152" s="167"/>
      <c r="C152" s="144"/>
      <c r="D152" s="30" t="s">
        <v>24</v>
      </c>
      <c r="E152" s="68">
        <v>0</v>
      </c>
      <c r="F152" s="68">
        <f>300+357.5</f>
        <v>657.5</v>
      </c>
      <c r="G152" s="68">
        <f>235+122.5</f>
        <v>357.5</v>
      </c>
      <c r="H152" s="68">
        <f>235+122.5</f>
        <v>357.5</v>
      </c>
      <c r="I152" s="68">
        <v>0</v>
      </c>
      <c r="J152" s="56">
        <f t="shared" si="11"/>
        <v>1372.5</v>
      </c>
    </row>
    <row r="153" spans="1:10" s="43" customFormat="1" ht="15.75" x14ac:dyDescent="0.25">
      <c r="A153" s="162"/>
      <c r="B153" s="167"/>
      <c r="C153" s="144"/>
      <c r="D153" s="30" t="s">
        <v>7</v>
      </c>
      <c r="E153" s="68">
        <v>0</v>
      </c>
      <c r="F153" s="68">
        <v>0</v>
      </c>
      <c r="G153" s="68">
        <v>0</v>
      </c>
      <c r="H153" s="68">
        <v>0</v>
      </c>
      <c r="I153" s="68">
        <v>0</v>
      </c>
      <c r="J153" s="56">
        <f t="shared" si="11"/>
        <v>0</v>
      </c>
    </row>
    <row r="154" spans="1:10" s="43" customFormat="1" ht="15.75" x14ac:dyDescent="0.25">
      <c r="A154" s="162"/>
      <c r="B154" s="167"/>
      <c r="C154" s="144"/>
      <c r="D154" s="30" t="s">
        <v>8</v>
      </c>
      <c r="E154" s="68">
        <v>0</v>
      </c>
      <c r="F154" s="68">
        <v>1072.5</v>
      </c>
      <c r="G154" s="68">
        <v>367.5</v>
      </c>
      <c r="H154" s="68">
        <v>367.5</v>
      </c>
      <c r="I154" s="68">
        <v>0</v>
      </c>
      <c r="J154" s="56">
        <f t="shared" si="11"/>
        <v>1807.5</v>
      </c>
    </row>
    <row r="155" spans="1:10" s="43" customFormat="1" ht="15.75" x14ac:dyDescent="0.25">
      <c r="A155" s="162"/>
      <c r="B155" s="167"/>
      <c r="C155" s="147"/>
      <c r="D155" s="30" t="s">
        <v>9</v>
      </c>
      <c r="E155" s="70">
        <v>0</v>
      </c>
      <c r="F155" s="68">
        <v>0</v>
      </c>
      <c r="G155" s="68">
        <v>0</v>
      </c>
      <c r="H155" s="68">
        <v>0</v>
      </c>
      <c r="I155" s="68">
        <v>0</v>
      </c>
      <c r="J155" s="56">
        <f t="shared" si="11"/>
        <v>0</v>
      </c>
    </row>
    <row r="156" spans="1:10" s="43" customFormat="1" ht="15.75" x14ac:dyDescent="0.25">
      <c r="A156" s="162"/>
      <c r="B156" s="167"/>
      <c r="C156" s="143" t="s">
        <v>65</v>
      </c>
      <c r="D156" s="39" t="s">
        <v>6</v>
      </c>
      <c r="E156" s="64">
        <f>SUM(E157:E160)</f>
        <v>0</v>
      </c>
      <c r="F156" s="64">
        <f>SUM(F157:F160)</f>
        <v>590</v>
      </c>
      <c r="G156" s="64">
        <f>SUM(G157:G160)</f>
        <v>1930</v>
      </c>
      <c r="H156" s="64">
        <f>SUM(H157:H160)</f>
        <v>1930</v>
      </c>
      <c r="I156" s="64">
        <f>SUM(I157:I160)</f>
        <v>0</v>
      </c>
      <c r="J156" s="56">
        <f t="shared" si="11"/>
        <v>4450</v>
      </c>
    </row>
    <row r="157" spans="1:10" s="43" customFormat="1" ht="15.75" x14ac:dyDescent="0.25">
      <c r="A157" s="162"/>
      <c r="B157" s="167"/>
      <c r="C157" s="144"/>
      <c r="D157" s="30" t="s">
        <v>24</v>
      </c>
      <c r="E157" s="68">
        <v>0</v>
      </c>
      <c r="F157" s="68">
        <f>122.5+100</f>
        <v>222.5</v>
      </c>
      <c r="G157" s="68">
        <f>500+357.5</f>
        <v>857.5</v>
      </c>
      <c r="H157" s="68">
        <f>500+357.5</f>
        <v>857.5</v>
      </c>
      <c r="I157" s="68">
        <v>0</v>
      </c>
      <c r="J157" s="56">
        <f t="shared" si="11"/>
        <v>1937.5</v>
      </c>
    </row>
    <row r="158" spans="1:10" s="43" customFormat="1" ht="15.75" x14ac:dyDescent="0.25">
      <c r="A158" s="162"/>
      <c r="B158" s="167"/>
      <c r="C158" s="144"/>
      <c r="D158" s="30" t="s">
        <v>7</v>
      </c>
      <c r="E158" s="68">
        <v>0</v>
      </c>
      <c r="F158" s="68">
        <v>0</v>
      </c>
      <c r="G158" s="68">
        <v>0</v>
      </c>
      <c r="H158" s="68">
        <v>0</v>
      </c>
      <c r="I158" s="68">
        <v>0</v>
      </c>
      <c r="J158" s="56">
        <f t="shared" si="11"/>
        <v>0</v>
      </c>
    </row>
    <row r="159" spans="1:10" s="43" customFormat="1" ht="15.75" x14ac:dyDescent="0.25">
      <c r="A159" s="162"/>
      <c r="B159" s="167"/>
      <c r="C159" s="144"/>
      <c r="D159" s="30" t="s">
        <v>8</v>
      </c>
      <c r="E159" s="68">
        <v>0</v>
      </c>
      <c r="F159" s="68">
        <v>367.5</v>
      </c>
      <c r="G159" s="68">
        <v>1072.5</v>
      </c>
      <c r="H159" s="68">
        <v>1072.5</v>
      </c>
      <c r="I159" s="68">
        <v>0</v>
      </c>
      <c r="J159" s="56">
        <f t="shared" si="11"/>
        <v>2512.5</v>
      </c>
    </row>
    <row r="160" spans="1:10" s="43" customFormat="1" ht="15.75" x14ac:dyDescent="0.25">
      <c r="A160" s="162"/>
      <c r="B160" s="167"/>
      <c r="C160" s="147"/>
      <c r="D160" s="30" t="s">
        <v>9</v>
      </c>
      <c r="E160" s="70">
        <v>0</v>
      </c>
      <c r="F160" s="68">
        <v>0</v>
      </c>
      <c r="G160" s="68">
        <v>0</v>
      </c>
      <c r="H160" s="68">
        <v>0</v>
      </c>
      <c r="I160" s="68">
        <v>0</v>
      </c>
      <c r="J160" s="56">
        <f t="shared" si="11"/>
        <v>0</v>
      </c>
    </row>
    <row r="161" spans="1:10" s="43" customFormat="1" ht="15.75" x14ac:dyDescent="0.25">
      <c r="A161" s="162"/>
      <c r="B161" s="167"/>
      <c r="C161" s="143" t="s">
        <v>66</v>
      </c>
      <c r="D161" s="39" t="s">
        <v>6</v>
      </c>
      <c r="E161" s="64">
        <f>SUM(E162:E165)</f>
        <v>0</v>
      </c>
      <c r="F161" s="64">
        <f>SUM(F162:F165)</f>
        <v>280</v>
      </c>
      <c r="G161" s="64">
        <f>SUM(G162:G165)</f>
        <v>230</v>
      </c>
      <c r="H161" s="64">
        <f>SUM(H162:H165)</f>
        <v>230</v>
      </c>
      <c r="I161" s="64">
        <f>SUM(I162:I165)</f>
        <v>0</v>
      </c>
      <c r="J161" s="56">
        <f t="shared" si="11"/>
        <v>740</v>
      </c>
    </row>
    <row r="162" spans="1:10" s="43" customFormat="1" ht="15.75" x14ac:dyDescent="0.25">
      <c r="A162" s="162"/>
      <c r="B162" s="167"/>
      <c r="C162" s="144"/>
      <c r="D162" s="30" t="s">
        <v>24</v>
      </c>
      <c r="E162" s="68">
        <v>0</v>
      </c>
      <c r="F162" s="68">
        <f>45+100</f>
        <v>145</v>
      </c>
      <c r="G162" s="68">
        <f>50+45</f>
        <v>95</v>
      </c>
      <c r="H162" s="68">
        <f>50+45</f>
        <v>95</v>
      </c>
      <c r="I162" s="68">
        <v>0</v>
      </c>
      <c r="J162" s="56">
        <f t="shared" si="11"/>
        <v>335</v>
      </c>
    </row>
    <row r="163" spans="1:10" s="43" customFormat="1" ht="15.75" x14ac:dyDescent="0.25">
      <c r="A163" s="162"/>
      <c r="B163" s="167"/>
      <c r="C163" s="144"/>
      <c r="D163" s="30" t="s">
        <v>7</v>
      </c>
      <c r="E163" s="68">
        <v>0</v>
      </c>
      <c r="F163" s="68">
        <v>0</v>
      </c>
      <c r="G163" s="68">
        <v>0</v>
      </c>
      <c r="H163" s="68">
        <v>0</v>
      </c>
      <c r="I163" s="68">
        <v>0</v>
      </c>
      <c r="J163" s="56">
        <f t="shared" si="11"/>
        <v>0</v>
      </c>
    </row>
    <row r="164" spans="1:10" s="43" customFormat="1" ht="15.75" x14ac:dyDescent="0.25">
      <c r="A164" s="162"/>
      <c r="B164" s="167"/>
      <c r="C164" s="144"/>
      <c r="D164" s="30" t="s">
        <v>8</v>
      </c>
      <c r="E164" s="68">
        <v>0</v>
      </c>
      <c r="F164" s="68">
        <v>135</v>
      </c>
      <c r="G164" s="68">
        <v>135</v>
      </c>
      <c r="H164" s="68">
        <v>135</v>
      </c>
      <c r="I164" s="68">
        <v>0</v>
      </c>
      <c r="J164" s="56">
        <f t="shared" si="11"/>
        <v>405</v>
      </c>
    </row>
    <row r="165" spans="1:10" s="43" customFormat="1" ht="15.75" x14ac:dyDescent="0.25">
      <c r="A165" s="162"/>
      <c r="B165" s="167"/>
      <c r="C165" s="147"/>
      <c r="D165" s="30" t="s">
        <v>9</v>
      </c>
      <c r="E165" s="70">
        <v>0</v>
      </c>
      <c r="F165" s="68">
        <v>0</v>
      </c>
      <c r="G165" s="68">
        <v>0</v>
      </c>
      <c r="H165" s="68">
        <v>0</v>
      </c>
      <c r="I165" s="68">
        <v>0</v>
      </c>
      <c r="J165" s="56">
        <f t="shared" si="11"/>
        <v>0</v>
      </c>
    </row>
    <row r="166" spans="1:10" s="43" customFormat="1" ht="15.75" customHeight="1" x14ac:dyDescent="0.25">
      <c r="A166" s="162"/>
      <c r="B166" s="167"/>
      <c r="C166" s="141" t="s">
        <v>48</v>
      </c>
      <c r="D166" s="39" t="s">
        <v>6</v>
      </c>
      <c r="E166" s="116">
        <f>SUM(E167:E170)</f>
        <v>28742.986499999999</v>
      </c>
      <c r="F166" s="64">
        <f>SUM(F167:F170)</f>
        <v>28615.733329999999</v>
      </c>
      <c r="G166" s="64">
        <f>SUM(G167:G170)</f>
        <v>29246.733329999999</v>
      </c>
      <c r="H166" s="64">
        <f>SUM(H167:H170)</f>
        <v>29257.233329999999</v>
      </c>
      <c r="I166" s="60">
        <f>SUM(I167:I170)</f>
        <v>0</v>
      </c>
      <c r="J166" s="58">
        <f t="shared" ref="J166:J250" si="12">SUM(E166:I166)</f>
        <v>115862.68649000001</v>
      </c>
    </row>
    <row r="167" spans="1:10" s="43" customFormat="1" ht="15.75" x14ac:dyDescent="0.25">
      <c r="A167" s="162"/>
      <c r="B167" s="167"/>
      <c r="C167" s="164"/>
      <c r="D167" s="30" t="s">
        <v>24</v>
      </c>
      <c r="E167" s="125">
        <f>E112+E117+E122+E127+E162+E157+E152+E147+E142+E132+E137</f>
        <v>10317.186500000002</v>
      </c>
      <c r="F167" s="66">
        <f>F112+F117+F122+F127+F162+F157+F152+F147+F142+F132+F137</f>
        <v>10189.93333</v>
      </c>
      <c r="G167" s="66">
        <f t="shared" ref="G167:I167" si="13">G112+G117+G122+G127+G162+G157+G152+G147+G142+G132+G137</f>
        <v>10820.93333</v>
      </c>
      <c r="H167" s="66">
        <f t="shared" si="13"/>
        <v>10831.43333</v>
      </c>
      <c r="I167" s="66">
        <f t="shared" si="13"/>
        <v>0</v>
      </c>
      <c r="J167" s="58">
        <f t="shared" si="12"/>
        <v>42159.486490000003</v>
      </c>
    </row>
    <row r="168" spans="1:10" s="43" customFormat="1" ht="15.75" x14ac:dyDescent="0.25">
      <c r="A168" s="162"/>
      <c r="B168" s="167"/>
      <c r="C168" s="164"/>
      <c r="D168" s="30" t="s">
        <v>7</v>
      </c>
      <c r="E168" s="125">
        <f t="shared" ref="E168:E170" si="14">E113+E118+E123+E128+E163+E158+E153+E148+E143+E133+E138</f>
        <v>0</v>
      </c>
      <c r="F168" s="66">
        <f t="shared" ref="F168:I168" si="15">F113+F118+F123+F128+F163+F158+F153+F148+F143+F133+F138</f>
        <v>0</v>
      </c>
      <c r="G168" s="66">
        <f t="shared" si="15"/>
        <v>0</v>
      </c>
      <c r="H168" s="66">
        <f t="shared" si="15"/>
        <v>0</v>
      </c>
      <c r="I168" s="66">
        <f t="shared" si="15"/>
        <v>0</v>
      </c>
      <c r="J168" s="58">
        <f t="shared" si="12"/>
        <v>0</v>
      </c>
    </row>
    <row r="169" spans="1:10" s="43" customFormat="1" ht="15.75" x14ac:dyDescent="0.25">
      <c r="A169" s="162"/>
      <c r="B169" s="167"/>
      <c r="C169" s="164"/>
      <c r="D169" s="30" t="s">
        <v>8</v>
      </c>
      <c r="E169" s="125">
        <f t="shared" si="14"/>
        <v>18425.8</v>
      </c>
      <c r="F169" s="66">
        <f t="shared" ref="F169:I169" si="16">F114+F119+F124+F129+F164+F159+F154+F149+F144+F134+F139</f>
        <v>18425.8</v>
      </c>
      <c r="G169" s="66">
        <f t="shared" si="16"/>
        <v>18425.8</v>
      </c>
      <c r="H169" s="66">
        <f t="shared" si="16"/>
        <v>18425.8</v>
      </c>
      <c r="I169" s="66">
        <f t="shared" si="16"/>
        <v>0</v>
      </c>
      <c r="J169" s="58">
        <f t="shared" si="12"/>
        <v>73703.199999999997</v>
      </c>
    </row>
    <row r="170" spans="1:10" s="43" customFormat="1" ht="16.5" thickBot="1" x14ac:dyDescent="0.3">
      <c r="A170" s="162"/>
      <c r="B170" s="167"/>
      <c r="C170" s="156"/>
      <c r="D170" s="30" t="s">
        <v>9</v>
      </c>
      <c r="E170" s="133">
        <f t="shared" si="14"/>
        <v>0</v>
      </c>
      <c r="F170" s="67">
        <f t="shared" ref="F170:I170" si="17">F115+F120+F125+F130+F165+F160+F155+F150+F145+F135+F140</f>
        <v>0</v>
      </c>
      <c r="G170" s="67">
        <f t="shared" si="17"/>
        <v>0</v>
      </c>
      <c r="H170" s="67">
        <f t="shared" si="17"/>
        <v>0</v>
      </c>
      <c r="I170" s="67">
        <f t="shared" si="17"/>
        <v>0</v>
      </c>
      <c r="J170" s="58">
        <f t="shared" si="12"/>
        <v>0</v>
      </c>
    </row>
    <row r="171" spans="1:10" s="43" customFormat="1" ht="15.75" x14ac:dyDescent="0.25">
      <c r="A171" s="161" t="s">
        <v>32</v>
      </c>
      <c r="B171" s="166" t="s">
        <v>57</v>
      </c>
      <c r="C171" s="140" t="s">
        <v>49</v>
      </c>
      <c r="D171" s="29" t="s">
        <v>6</v>
      </c>
      <c r="E171" s="65">
        <f>SUM(E172:E175)</f>
        <v>109534.20630000001</v>
      </c>
      <c r="F171" s="65">
        <f>SUM(F172:F175)</f>
        <v>0</v>
      </c>
      <c r="G171" s="65">
        <f>SUM(G172:G175)</f>
        <v>0</v>
      </c>
      <c r="H171" s="65">
        <f>SUM(H172:H175)</f>
        <v>0</v>
      </c>
      <c r="I171" s="65">
        <f>SUM(I172:I175)</f>
        <v>0</v>
      </c>
      <c r="J171" s="55">
        <f t="shared" si="12"/>
        <v>109534.20630000001</v>
      </c>
    </row>
    <row r="172" spans="1:10" s="43" customFormat="1" ht="15.75" x14ac:dyDescent="0.25">
      <c r="A172" s="162"/>
      <c r="B172" s="167"/>
      <c r="C172" s="141"/>
      <c r="D172" s="30" t="s">
        <v>24</v>
      </c>
      <c r="E172" s="99">
        <f>1577.4063</f>
        <v>1577.4063000000001</v>
      </c>
      <c r="F172" s="68">
        <v>0</v>
      </c>
      <c r="G172" s="68">
        <v>0</v>
      </c>
      <c r="H172" s="68">
        <v>0</v>
      </c>
      <c r="I172" s="100">
        <v>0</v>
      </c>
      <c r="J172" s="56">
        <f t="shared" si="12"/>
        <v>1577.4063000000001</v>
      </c>
    </row>
    <row r="173" spans="1:10" s="43" customFormat="1" ht="15.75" x14ac:dyDescent="0.25">
      <c r="A173" s="162"/>
      <c r="B173" s="167"/>
      <c r="C173" s="141"/>
      <c r="D173" s="30" t="s">
        <v>7</v>
      </c>
      <c r="E173" s="99">
        <v>0</v>
      </c>
      <c r="F173" s="68">
        <v>0</v>
      </c>
      <c r="G173" s="68">
        <v>0</v>
      </c>
      <c r="H173" s="68">
        <v>0</v>
      </c>
      <c r="I173" s="100">
        <v>0</v>
      </c>
      <c r="J173" s="56">
        <f t="shared" si="12"/>
        <v>0</v>
      </c>
    </row>
    <row r="174" spans="1:10" s="43" customFormat="1" ht="15.75" x14ac:dyDescent="0.25">
      <c r="A174" s="162"/>
      <c r="B174" s="167"/>
      <c r="C174" s="141"/>
      <c r="D174" s="30" t="s">
        <v>8</v>
      </c>
      <c r="E174" s="70">
        <f>70100+37856.8</f>
        <v>107956.8</v>
      </c>
      <c r="F174" s="68">
        <v>0</v>
      </c>
      <c r="G174" s="68">
        <v>0</v>
      </c>
      <c r="H174" s="68">
        <v>0</v>
      </c>
      <c r="I174" s="100">
        <v>0</v>
      </c>
      <c r="J174" s="56">
        <f t="shared" si="12"/>
        <v>107956.8</v>
      </c>
    </row>
    <row r="175" spans="1:10" s="43" customFormat="1" ht="15.75" x14ac:dyDescent="0.25">
      <c r="A175" s="162"/>
      <c r="B175" s="167"/>
      <c r="C175" s="142"/>
      <c r="D175" s="40" t="s">
        <v>9</v>
      </c>
      <c r="E175" s="70">
        <v>0</v>
      </c>
      <c r="F175" s="68">
        <v>0</v>
      </c>
      <c r="G175" s="68">
        <v>0</v>
      </c>
      <c r="H175" s="68">
        <v>0</v>
      </c>
      <c r="I175" s="100">
        <v>0</v>
      </c>
      <c r="J175" s="57">
        <f t="shared" si="12"/>
        <v>0</v>
      </c>
    </row>
    <row r="176" spans="1:10" s="43" customFormat="1" ht="15.75" x14ac:dyDescent="0.25">
      <c r="A176" s="162"/>
      <c r="B176" s="167"/>
      <c r="C176" s="156" t="s">
        <v>51</v>
      </c>
      <c r="D176" s="36" t="s">
        <v>6</v>
      </c>
      <c r="E176" s="116">
        <f>SUM(E177:E180)</f>
        <v>0</v>
      </c>
      <c r="F176" s="64">
        <f>SUM(F177:F180)</f>
        <v>0</v>
      </c>
      <c r="G176" s="64">
        <f>SUM(G177:G180)</f>
        <v>0</v>
      </c>
      <c r="H176" s="64">
        <f>SUM(H177:H180)</f>
        <v>0</v>
      </c>
      <c r="I176" s="64">
        <f>SUM(I177:I180)</f>
        <v>0</v>
      </c>
      <c r="J176" s="56">
        <f t="shared" si="12"/>
        <v>0</v>
      </c>
    </row>
    <row r="177" spans="1:17" s="43" customFormat="1" ht="15.75" x14ac:dyDescent="0.25">
      <c r="A177" s="162"/>
      <c r="B177" s="167"/>
      <c r="C177" s="157"/>
      <c r="D177" s="30" t="s">
        <v>24</v>
      </c>
      <c r="E177" s="70">
        <v>0</v>
      </c>
      <c r="F177" s="68">
        <v>0</v>
      </c>
      <c r="G177" s="68">
        <v>0</v>
      </c>
      <c r="H177" s="68">
        <v>0</v>
      </c>
      <c r="I177" s="100">
        <v>0</v>
      </c>
      <c r="J177" s="56">
        <f t="shared" si="12"/>
        <v>0</v>
      </c>
    </row>
    <row r="178" spans="1:17" s="43" customFormat="1" ht="15.75" x14ac:dyDescent="0.25">
      <c r="A178" s="162"/>
      <c r="B178" s="167"/>
      <c r="C178" s="157"/>
      <c r="D178" s="30" t="s">
        <v>7</v>
      </c>
      <c r="E178" s="70">
        <v>0</v>
      </c>
      <c r="F178" s="68">
        <v>0</v>
      </c>
      <c r="G178" s="68">
        <v>0</v>
      </c>
      <c r="H178" s="68">
        <v>0</v>
      </c>
      <c r="I178" s="100">
        <v>0</v>
      </c>
      <c r="J178" s="56">
        <f t="shared" si="12"/>
        <v>0</v>
      </c>
    </row>
    <row r="179" spans="1:17" s="43" customFormat="1" ht="15.75" x14ac:dyDescent="0.25">
      <c r="A179" s="162"/>
      <c r="B179" s="167"/>
      <c r="C179" s="157"/>
      <c r="D179" s="30" t="s">
        <v>8</v>
      </c>
      <c r="E179" s="70">
        <v>0</v>
      </c>
      <c r="F179" s="68">
        <v>0</v>
      </c>
      <c r="G179" s="68">
        <v>0</v>
      </c>
      <c r="H179" s="68">
        <v>0</v>
      </c>
      <c r="I179" s="100">
        <v>0</v>
      </c>
      <c r="J179" s="56">
        <f t="shared" si="12"/>
        <v>0</v>
      </c>
      <c r="O179" s="47"/>
      <c r="P179" s="47"/>
      <c r="Q179" s="47"/>
    </row>
    <row r="180" spans="1:17" s="43" customFormat="1" ht="15.75" x14ac:dyDescent="0.25">
      <c r="A180" s="162"/>
      <c r="B180" s="167"/>
      <c r="C180" s="158"/>
      <c r="D180" s="30" t="s">
        <v>9</v>
      </c>
      <c r="E180" s="70">
        <v>0</v>
      </c>
      <c r="F180" s="68">
        <v>0</v>
      </c>
      <c r="G180" s="68">
        <v>0</v>
      </c>
      <c r="H180" s="68">
        <v>0</v>
      </c>
      <c r="I180" s="98">
        <v>0</v>
      </c>
      <c r="J180" s="60">
        <f t="shared" si="12"/>
        <v>0</v>
      </c>
      <c r="O180" s="47"/>
      <c r="P180" s="47"/>
      <c r="Q180" s="47"/>
    </row>
    <row r="181" spans="1:17" s="43" customFormat="1" ht="15.75" x14ac:dyDescent="0.25">
      <c r="A181" s="162"/>
      <c r="B181" s="167"/>
      <c r="C181" s="141" t="s">
        <v>48</v>
      </c>
      <c r="D181" s="36" t="s">
        <v>6</v>
      </c>
      <c r="E181" s="116">
        <f>SUM(E182:E185)</f>
        <v>109534.20630000001</v>
      </c>
      <c r="F181" s="64">
        <f>SUM(F182:F185)</f>
        <v>0</v>
      </c>
      <c r="G181" s="64">
        <f>SUM(G182:G185)</f>
        <v>0</v>
      </c>
      <c r="H181" s="64">
        <f>SUM(H182:H185)</f>
        <v>0</v>
      </c>
      <c r="I181" s="64">
        <f>SUM(I182:I185)</f>
        <v>0</v>
      </c>
      <c r="J181" s="60">
        <f t="shared" si="12"/>
        <v>109534.20630000001</v>
      </c>
      <c r="O181" s="47"/>
      <c r="P181" s="47"/>
      <c r="Q181" s="47"/>
    </row>
    <row r="182" spans="1:17" s="43" customFormat="1" ht="15.75" x14ac:dyDescent="0.25">
      <c r="A182" s="162"/>
      <c r="B182" s="167"/>
      <c r="C182" s="164"/>
      <c r="D182" s="30" t="s">
        <v>24</v>
      </c>
      <c r="E182" s="117">
        <f>E172+E177</f>
        <v>1577.4063000000001</v>
      </c>
      <c r="F182" s="93">
        <f t="shared" ref="F182:I182" si="18">F172+F177</f>
        <v>0</v>
      </c>
      <c r="G182" s="93">
        <f t="shared" si="18"/>
        <v>0</v>
      </c>
      <c r="H182" s="93">
        <f t="shared" si="18"/>
        <v>0</v>
      </c>
      <c r="I182" s="94">
        <f t="shared" si="18"/>
        <v>0</v>
      </c>
      <c r="J182" s="60">
        <f t="shared" si="12"/>
        <v>1577.4063000000001</v>
      </c>
      <c r="O182" s="47"/>
      <c r="P182" s="47"/>
      <c r="Q182" s="47"/>
    </row>
    <row r="183" spans="1:17" s="43" customFormat="1" ht="15.75" x14ac:dyDescent="0.25">
      <c r="A183" s="162"/>
      <c r="B183" s="167"/>
      <c r="C183" s="164"/>
      <c r="D183" s="30" t="s">
        <v>7</v>
      </c>
      <c r="E183" s="117">
        <f t="shared" ref="E183:I185" si="19">E173+E178</f>
        <v>0</v>
      </c>
      <c r="F183" s="93">
        <f t="shared" si="19"/>
        <v>0</v>
      </c>
      <c r="G183" s="93">
        <f t="shared" si="19"/>
        <v>0</v>
      </c>
      <c r="H183" s="93">
        <f t="shared" si="19"/>
        <v>0</v>
      </c>
      <c r="I183" s="94">
        <f t="shared" si="19"/>
        <v>0</v>
      </c>
      <c r="J183" s="60">
        <f t="shared" si="12"/>
        <v>0</v>
      </c>
      <c r="O183" s="47"/>
      <c r="P183" s="47"/>
      <c r="Q183" s="47"/>
    </row>
    <row r="184" spans="1:17" s="43" customFormat="1" ht="15.75" x14ac:dyDescent="0.25">
      <c r="A184" s="162"/>
      <c r="B184" s="167"/>
      <c r="C184" s="164"/>
      <c r="D184" s="30" t="s">
        <v>8</v>
      </c>
      <c r="E184" s="117">
        <f t="shared" si="19"/>
        <v>107956.8</v>
      </c>
      <c r="F184" s="93">
        <f t="shared" si="19"/>
        <v>0</v>
      </c>
      <c r="G184" s="93">
        <f t="shared" si="19"/>
        <v>0</v>
      </c>
      <c r="H184" s="93">
        <f t="shared" si="19"/>
        <v>0</v>
      </c>
      <c r="I184" s="94">
        <f t="shared" si="19"/>
        <v>0</v>
      </c>
      <c r="J184" s="60">
        <f t="shared" si="12"/>
        <v>107956.8</v>
      </c>
      <c r="O184" s="47"/>
      <c r="P184" s="47"/>
      <c r="Q184" s="47"/>
    </row>
    <row r="185" spans="1:17" s="43" customFormat="1" ht="16.5" thickBot="1" x14ac:dyDescent="0.3">
      <c r="A185" s="163"/>
      <c r="B185" s="168"/>
      <c r="C185" s="165"/>
      <c r="D185" s="40" t="s">
        <v>9</v>
      </c>
      <c r="E185" s="117">
        <f t="shared" si="19"/>
        <v>0</v>
      </c>
      <c r="F185" s="95">
        <f t="shared" si="19"/>
        <v>0</v>
      </c>
      <c r="G185" s="95">
        <f t="shared" si="19"/>
        <v>0</v>
      </c>
      <c r="H185" s="95">
        <f t="shared" si="19"/>
        <v>0</v>
      </c>
      <c r="I185" s="96">
        <f t="shared" si="19"/>
        <v>0</v>
      </c>
      <c r="J185" s="61">
        <f t="shared" si="12"/>
        <v>0</v>
      </c>
      <c r="O185" s="47"/>
      <c r="P185" s="47"/>
      <c r="Q185" s="47"/>
    </row>
    <row r="186" spans="1:17" s="43" customFormat="1" ht="15.75" x14ac:dyDescent="0.25">
      <c r="A186" s="153" t="s">
        <v>56</v>
      </c>
      <c r="B186" s="167" t="s">
        <v>38</v>
      </c>
      <c r="C186" s="151" t="s">
        <v>49</v>
      </c>
      <c r="D186" s="29" t="s">
        <v>6</v>
      </c>
      <c r="E186" s="63">
        <f>SUM(E187:E190)</f>
        <v>0</v>
      </c>
      <c r="F186" s="63">
        <f>SUM(F187:F190)</f>
        <v>0</v>
      </c>
      <c r="G186" s="63">
        <f>SUM(G187:G190)</f>
        <v>0</v>
      </c>
      <c r="H186" s="63">
        <f>SUM(H187:H190)</f>
        <v>0</v>
      </c>
      <c r="I186" s="63">
        <f>SUM(I187:I190)</f>
        <v>0</v>
      </c>
      <c r="J186" s="55">
        <f t="shared" si="12"/>
        <v>0</v>
      </c>
      <c r="O186" s="47"/>
      <c r="P186" s="47"/>
      <c r="Q186" s="47"/>
    </row>
    <row r="187" spans="1:17" s="43" customFormat="1" ht="15.75" x14ac:dyDescent="0.25">
      <c r="A187" s="154"/>
      <c r="B187" s="167"/>
      <c r="C187" s="141"/>
      <c r="D187" s="30" t="s">
        <v>24</v>
      </c>
      <c r="E187" s="99">
        <v>0</v>
      </c>
      <c r="F187" s="68">
        <v>0</v>
      </c>
      <c r="G187" s="68">
        <v>0</v>
      </c>
      <c r="H187" s="68">
        <v>0</v>
      </c>
      <c r="I187" s="100">
        <v>0</v>
      </c>
      <c r="J187" s="56">
        <f t="shared" si="12"/>
        <v>0</v>
      </c>
      <c r="O187" s="47"/>
      <c r="P187" s="47"/>
      <c r="Q187" s="47"/>
    </row>
    <row r="188" spans="1:17" s="43" customFormat="1" ht="15.75" x14ac:dyDescent="0.25">
      <c r="A188" s="154"/>
      <c r="B188" s="167"/>
      <c r="C188" s="141"/>
      <c r="D188" s="41" t="s">
        <v>7</v>
      </c>
      <c r="E188" s="99">
        <v>0</v>
      </c>
      <c r="F188" s="68">
        <v>0</v>
      </c>
      <c r="G188" s="68">
        <v>0</v>
      </c>
      <c r="H188" s="68">
        <v>0</v>
      </c>
      <c r="I188" s="68">
        <v>0</v>
      </c>
      <c r="J188" s="56">
        <f t="shared" si="12"/>
        <v>0</v>
      </c>
      <c r="O188" s="47"/>
      <c r="P188" s="47"/>
      <c r="Q188" s="47"/>
    </row>
    <row r="189" spans="1:17" s="43" customFormat="1" ht="15.75" x14ac:dyDescent="0.25">
      <c r="A189" s="154"/>
      <c r="B189" s="167"/>
      <c r="C189" s="141"/>
      <c r="D189" s="30" t="s">
        <v>8</v>
      </c>
      <c r="E189" s="99">
        <v>0</v>
      </c>
      <c r="F189" s="68">
        <v>0</v>
      </c>
      <c r="G189" s="68">
        <v>0</v>
      </c>
      <c r="H189" s="68">
        <v>0</v>
      </c>
      <c r="I189" s="68">
        <v>0</v>
      </c>
      <c r="J189" s="57">
        <f t="shared" si="12"/>
        <v>0</v>
      </c>
      <c r="O189" s="47"/>
      <c r="P189" s="47"/>
      <c r="Q189" s="47"/>
    </row>
    <row r="190" spans="1:17" s="43" customFormat="1" ht="16.5" thickBot="1" x14ac:dyDescent="0.3">
      <c r="A190" s="155"/>
      <c r="B190" s="168"/>
      <c r="C190" s="152"/>
      <c r="D190" s="31" t="s">
        <v>9</v>
      </c>
      <c r="E190" s="101">
        <v>0</v>
      </c>
      <c r="F190" s="97">
        <v>0</v>
      </c>
      <c r="G190" s="97">
        <v>0</v>
      </c>
      <c r="H190" s="97">
        <v>0</v>
      </c>
      <c r="I190" s="102">
        <v>0</v>
      </c>
      <c r="J190" s="59">
        <f t="shared" si="12"/>
        <v>0</v>
      </c>
      <c r="O190" s="47"/>
      <c r="P190" s="47"/>
      <c r="Q190" s="47"/>
    </row>
    <row r="191" spans="1:17" s="43" customFormat="1" ht="15.75" customHeight="1" x14ac:dyDescent="0.25">
      <c r="A191" s="181" t="s">
        <v>41</v>
      </c>
      <c r="B191" s="182"/>
      <c r="C191" s="193" t="s">
        <v>49</v>
      </c>
      <c r="D191" s="29" t="s">
        <v>6</v>
      </c>
      <c r="E191" s="63">
        <f>SUM(E192:E195)</f>
        <v>150262.15014000001</v>
      </c>
      <c r="F191" s="63">
        <f>SUM(F192:F195)</f>
        <v>52646.986260000005</v>
      </c>
      <c r="G191" s="63">
        <f>SUM(G192:G195)</f>
        <v>5000</v>
      </c>
      <c r="H191" s="63">
        <f>SUM(H192:H195)</f>
        <v>0</v>
      </c>
      <c r="I191" s="63">
        <f>SUM(I192:I195)</f>
        <v>0</v>
      </c>
      <c r="J191" s="55">
        <f t="shared" si="12"/>
        <v>207909.13640000002</v>
      </c>
      <c r="O191" s="47"/>
      <c r="P191" s="47"/>
      <c r="Q191" s="47"/>
    </row>
    <row r="192" spans="1:17" s="43" customFormat="1" ht="15.75" x14ac:dyDescent="0.25">
      <c r="A192" s="183"/>
      <c r="B192" s="184"/>
      <c r="C192" s="150"/>
      <c r="D192" s="36" t="s">
        <v>24</v>
      </c>
      <c r="E192" s="64">
        <f t="shared" ref="E192:I195" si="20">E12+E67+E72+E87+E112+E187+E172</f>
        <v>8329.1823600000007</v>
      </c>
      <c r="F192" s="64">
        <f t="shared" si="20"/>
        <v>8708.58626</v>
      </c>
      <c r="G192" s="64">
        <f t="shared" si="20"/>
        <v>5000</v>
      </c>
      <c r="H192" s="64">
        <f t="shared" si="20"/>
        <v>0</v>
      </c>
      <c r="I192" s="64">
        <f t="shared" si="20"/>
        <v>0</v>
      </c>
      <c r="J192" s="56">
        <f t="shared" si="12"/>
        <v>22037.768620000003</v>
      </c>
      <c r="O192" s="47"/>
      <c r="P192" s="47"/>
      <c r="Q192" s="47"/>
    </row>
    <row r="193" spans="1:17" s="43" customFormat="1" ht="15.75" x14ac:dyDescent="0.25">
      <c r="A193" s="183"/>
      <c r="B193" s="184"/>
      <c r="C193" s="150"/>
      <c r="D193" s="36" t="s">
        <v>7</v>
      </c>
      <c r="E193" s="64">
        <f t="shared" si="20"/>
        <v>0</v>
      </c>
      <c r="F193" s="64">
        <f t="shared" si="20"/>
        <v>0</v>
      </c>
      <c r="G193" s="64">
        <f t="shared" si="20"/>
        <v>0</v>
      </c>
      <c r="H193" s="64">
        <f t="shared" si="20"/>
        <v>0</v>
      </c>
      <c r="I193" s="64">
        <f t="shared" si="20"/>
        <v>0</v>
      </c>
      <c r="J193" s="56">
        <f t="shared" si="12"/>
        <v>0</v>
      </c>
      <c r="O193" s="47"/>
      <c r="P193" s="47"/>
      <c r="Q193" s="47"/>
    </row>
    <row r="194" spans="1:17" s="43" customFormat="1" ht="15.75" x14ac:dyDescent="0.25">
      <c r="A194" s="183"/>
      <c r="B194" s="184"/>
      <c r="C194" s="150"/>
      <c r="D194" s="36" t="s">
        <v>8</v>
      </c>
      <c r="E194" s="64">
        <f t="shared" si="20"/>
        <v>141932.96778000001</v>
      </c>
      <c r="F194" s="64">
        <f t="shared" si="20"/>
        <v>43938.400000000001</v>
      </c>
      <c r="G194" s="64">
        <f t="shared" si="20"/>
        <v>0</v>
      </c>
      <c r="H194" s="64">
        <f t="shared" si="20"/>
        <v>0</v>
      </c>
      <c r="I194" s="64">
        <f t="shared" si="20"/>
        <v>0</v>
      </c>
      <c r="J194" s="56">
        <f t="shared" si="12"/>
        <v>185871.36778</v>
      </c>
    </row>
    <row r="195" spans="1:17" s="43" customFormat="1" ht="15.75" x14ac:dyDescent="0.25">
      <c r="A195" s="183"/>
      <c r="B195" s="184"/>
      <c r="C195" s="194"/>
      <c r="D195" s="36" t="s">
        <v>9</v>
      </c>
      <c r="E195" s="64">
        <f t="shared" si="20"/>
        <v>0</v>
      </c>
      <c r="F195" s="64">
        <f t="shared" si="20"/>
        <v>0</v>
      </c>
      <c r="G195" s="64">
        <f t="shared" si="20"/>
        <v>0</v>
      </c>
      <c r="H195" s="64">
        <f t="shared" si="20"/>
        <v>0</v>
      </c>
      <c r="I195" s="64">
        <f t="shared" si="20"/>
        <v>0</v>
      </c>
      <c r="J195" s="56">
        <f t="shared" si="12"/>
        <v>0</v>
      </c>
    </row>
    <row r="196" spans="1:17" s="43" customFormat="1" ht="15.75" x14ac:dyDescent="0.25">
      <c r="A196" s="183"/>
      <c r="B196" s="184"/>
      <c r="C196" s="195" t="s">
        <v>51</v>
      </c>
      <c r="D196" s="36" t="s">
        <v>6</v>
      </c>
      <c r="E196" s="116">
        <f>SUM(E197:E200)</f>
        <v>43356.176019999999</v>
      </c>
      <c r="F196" s="64">
        <f>SUM(F197:F200)</f>
        <v>193838.74152000001</v>
      </c>
      <c r="G196" s="64">
        <f>SUM(G197:G200)</f>
        <v>20037.733329999999</v>
      </c>
      <c r="H196" s="64">
        <f>SUM(H197:H200)</f>
        <v>20037.733329999999</v>
      </c>
      <c r="I196" s="60">
        <f>SUM(I197:I200)</f>
        <v>0</v>
      </c>
      <c r="J196" s="56">
        <f t="shared" si="12"/>
        <v>277270.38419999997</v>
      </c>
    </row>
    <row r="197" spans="1:17" s="43" customFormat="1" ht="15.75" x14ac:dyDescent="0.25">
      <c r="A197" s="183"/>
      <c r="B197" s="184"/>
      <c r="C197" s="148"/>
      <c r="D197" s="36" t="s">
        <v>24</v>
      </c>
      <c r="E197" s="124">
        <f t="shared" ref="E197:I200" si="21">E22+E77+E92+E117+E177</f>
        <v>8707.8438000000006</v>
      </c>
      <c r="F197" s="91">
        <f t="shared" si="21"/>
        <v>14515.24152</v>
      </c>
      <c r="G197" s="91">
        <f t="shared" si="21"/>
        <v>7236.9333299999998</v>
      </c>
      <c r="H197" s="91">
        <f t="shared" si="21"/>
        <v>7236.9333299999998</v>
      </c>
      <c r="I197" s="64">
        <f t="shared" si="21"/>
        <v>0</v>
      </c>
      <c r="J197" s="56">
        <f t="shared" si="12"/>
        <v>37696.951979999998</v>
      </c>
    </row>
    <row r="198" spans="1:17" s="43" customFormat="1" ht="15.75" x14ac:dyDescent="0.25">
      <c r="A198" s="183"/>
      <c r="B198" s="184"/>
      <c r="C198" s="148"/>
      <c r="D198" s="36" t="s">
        <v>7</v>
      </c>
      <c r="E198" s="124">
        <f t="shared" si="21"/>
        <v>0</v>
      </c>
      <c r="F198" s="91">
        <f t="shared" si="21"/>
        <v>0</v>
      </c>
      <c r="G198" s="91">
        <f t="shared" si="21"/>
        <v>0</v>
      </c>
      <c r="H198" s="91">
        <f t="shared" si="21"/>
        <v>0</v>
      </c>
      <c r="I198" s="64">
        <f t="shared" si="21"/>
        <v>0</v>
      </c>
      <c r="J198" s="56">
        <f t="shared" si="12"/>
        <v>0</v>
      </c>
    </row>
    <row r="199" spans="1:17" s="43" customFormat="1" ht="15.75" x14ac:dyDescent="0.25">
      <c r="A199" s="183"/>
      <c r="B199" s="184"/>
      <c r="C199" s="148"/>
      <c r="D199" s="36" t="s">
        <v>8</v>
      </c>
      <c r="E199" s="124">
        <f t="shared" si="21"/>
        <v>34648.332219999997</v>
      </c>
      <c r="F199" s="91">
        <f t="shared" si="21"/>
        <v>179323.5</v>
      </c>
      <c r="G199" s="91">
        <f t="shared" si="21"/>
        <v>12800.8</v>
      </c>
      <c r="H199" s="91">
        <f t="shared" si="21"/>
        <v>12800.8</v>
      </c>
      <c r="I199" s="64">
        <f t="shared" si="21"/>
        <v>0</v>
      </c>
      <c r="J199" s="56">
        <f t="shared" si="12"/>
        <v>239573.43221999996</v>
      </c>
    </row>
    <row r="200" spans="1:17" s="43" customFormat="1" ht="15.75" x14ac:dyDescent="0.25">
      <c r="A200" s="183"/>
      <c r="B200" s="184"/>
      <c r="C200" s="196"/>
      <c r="D200" s="36" t="s">
        <v>9</v>
      </c>
      <c r="E200" s="124">
        <f t="shared" si="21"/>
        <v>0</v>
      </c>
      <c r="F200" s="91">
        <f t="shared" si="21"/>
        <v>0</v>
      </c>
      <c r="G200" s="91">
        <f t="shared" si="21"/>
        <v>0</v>
      </c>
      <c r="H200" s="91">
        <f t="shared" si="21"/>
        <v>0</v>
      </c>
      <c r="I200" s="64">
        <f t="shared" si="21"/>
        <v>0</v>
      </c>
      <c r="J200" s="56">
        <f t="shared" si="12"/>
        <v>0</v>
      </c>
    </row>
    <row r="201" spans="1:17" s="43" customFormat="1" ht="15.75" customHeight="1" x14ac:dyDescent="0.25">
      <c r="A201" s="183"/>
      <c r="B201" s="184"/>
      <c r="C201" s="148" t="s">
        <v>52</v>
      </c>
      <c r="D201" s="36" t="s">
        <v>6</v>
      </c>
      <c r="E201" s="124">
        <f>SUM(E202:E205)</f>
        <v>28847.230739999999</v>
      </c>
      <c r="F201" s="91">
        <f>SUM(F202:F205)</f>
        <v>2700</v>
      </c>
      <c r="G201" s="91">
        <f>SUM(G202:G205)</f>
        <v>2869</v>
      </c>
      <c r="H201" s="91">
        <f>SUM(H202:H205)</f>
        <v>2869</v>
      </c>
      <c r="I201" s="60">
        <f>SUM(I202:I205)</f>
        <v>0</v>
      </c>
      <c r="J201" s="56">
        <f t="shared" si="12"/>
        <v>37285.230739999999</v>
      </c>
    </row>
    <row r="202" spans="1:17" s="43" customFormat="1" ht="15.75" x14ac:dyDescent="0.25">
      <c r="A202" s="183"/>
      <c r="B202" s="184"/>
      <c r="C202" s="148"/>
      <c r="D202" s="36" t="s">
        <v>24</v>
      </c>
      <c r="E202" s="124">
        <f>E107+E122</f>
        <v>1986.23074</v>
      </c>
      <c r="F202" s="91">
        <f t="shared" ref="F202:I202" si="22">F107+F122</f>
        <v>750</v>
      </c>
      <c r="G202" s="91">
        <f t="shared" si="22"/>
        <v>919</v>
      </c>
      <c r="H202" s="91">
        <f t="shared" si="22"/>
        <v>919</v>
      </c>
      <c r="I202" s="64">
        <f t="shared" si="22"/>
        <v>0</v>
      </c>
      <c r="J202" s="56">
        <f t="shared" si="12"/>
        <v>4574.23074</v>
      </c>
    </row>
    <row r="203" spans="1:17" s="43" customFormat="1" ht="15.75" x14ac:dyDescent="0.25">
      <c r="A203" s="183"/>
      <c r="B203" s="184"/>
      <c r="C203" s="148"/>
      <c r="D203" s="36" t="s">
        <v>7</v>
      </c>
      <c r="E203" s="124">
        <f>E108+E123</f>
        <v>23641.200000000001</v>
      </c>
      <c r="F203" s="91">
        <f t="shared" ref="F203:I205" si="23">F108+F123</f>
        <v>0</v>
      </c>
      <c r="G203" s="91">
        <f t="shared" si="23"/>
        <v>0</v>
      </c>
      <c r="H203" s="91">
        <f t="shared" si="23"/>
        <v>0</v>
      </c>
      <c r="I203" s="64">
        <f t="shared" si="23"/>
        <v>0</v>
      </c>
      <c r="J203" s="56">
        <f t="shared" si="12"/>
        <v>23641.200000000001</v>
      </c>
    </row>
    <row r="204" spans="1:17" s="43" customFormat="1" ht="15.75" x14ac:dyDescent="0.25">
      <c r="A204" s="183"/>
      <c r="B204" s="184"/>
      <c r="C204" s="148"/>
      <c r="D204" s="36" t="s">
        <v>8</v>
      </c>
      <c r="E204" s="124">
        <f>E109+E124</f>
        <v>3219.7999999999997</v>
      </c>
      <c r="F204" s="91">
        <f t="shared" si="23"/>
        <v>1950</v>
      </c>
      <c r="G204" s="91">
        <f t="shared" si="23"/>
        <v>1950</v>
      </c>
      <c r="H204" s="91">
        <f t="shared" si="23"/>
        <v>1950</v>
      </c>
      <c r="I204" s="64">
        <f t="shared" si="23"/>
        <v>0</v>
      </c>
      <c r="J204" s="56">
        <f t="shared" si="12"/>
        <v>9069.7999999999993</v>
      </c>
    </row>
    <row r="205" spans="1:17" s="43" customFormat="1" ht="15.75" x14ac:dyDescent="0.25">
      <c r="A205" s="183"/>
      <c r="B205" s="184"/>
      <c r="C205" s="149"/>
      <c r="D205" s="36" t="s">
        <v>9</v>
      </c>
      <c r="E205" s="124">
        <f>E110+E125</f>
        <v>0</v>
      </c>
      <c r="F205" s="91">
        <f t="shared" si="23"/>
        <v>0</v>
      </c>
      <c r="G205" s="91">
        <f t="shared" si="23"/>
        <v>0</v>
      </c>
      <c r="H205" s="91">
        <f t="shared" si="23"/>
        <v>0</v>
      </c>
      <c r="I205" s="64">
        <f t="shared" si="23"/>
        <v>0</v>
      </c>
      <c r="J205" s="56">
        <f t="shared" si="12"/>
        <v>0</v>
      </c>
    </row>
    <row r="206" spans="1:17" s="43" customFormat="1" ht="15.75" x14ac:dyDescent="0.25">
      <c r="A206" s="183"/>
      <c r="B206" s="184"/>
      <c r="C206" s="150" t="s">
        <v>46</v>
      </c>
      <c r="D206" s="36" t="s">
        <v>6</v>
      </c>
      <c r="E206" s="116">
        <f>SUM(E207:E210)</f>
        <v>5769.6259099999997</v>
      </c>
      <c r="F206" s="64">
        <f>SUM(F207:F210)</f>
        <v>5000</v>
      </c>
      <c r="G206" s="64">
        <f>SUM(G207:G210)</f>
        <v>0</v>
      </c>
      <c r="H206" s="64">
        <f>SUM(H207:H210)</f>
        <v>0</v>
      </c>
      <c r="I206" s="60">
        <f>SUM(I207:I210)</f>
        <v>0</v>
      </c>
      <c r="J206" s="56">
        <f t="shared" si="12"/>
        <v>10769.625909999999</v>
      </c>
    </row>
    <row r="207" spans="1:17" s="43" customFormat="1" ht="15.75" x14ac:dyDescent="0.25">
      <c r="A207" s="183"/>
      <c r="B207" s="184"/>
      <c r="C207" s="150"/>
      <c r="D207" s="36" t="s">
        <v>24</v>
      </c>
      <c r="E207" s="116">
        <f>E17+E127+E97</f>
        <v>5769.6259099999997</v>
      </c>
      <c r="F207" s="64">
        <f>F17+F127+F97</f>
        <v>5000</v>
      </c>
      <c r="G207" s="64">
        <f>G17+G127+G97</f>
        <v>0</v>
      </c>
      <c r="H207" s="64">
        <f>H17+H127+H97</f>
        <v>0</v>
      </c>
      <c r="I207" s="60">
        <f>I17+I127+I97</f>
        <v>0</v>
      </c>
      <c r="J207" s="56">
        <f t="shared" si="12"/>
        <v>10769.625909999999</v>
      </c>
    </row>
    <row r="208" spans="1:17" s="43" customFormat="1" ht="15.75" x14ac:dyDescent="0.25">
      <c r="A208" s="183"/>
      <c r="B208" s="184"/>
      <c r="C208" s="150"/>
      <c r="D208" s="36" t="s">
        <v>7</v>
      </c>
      <c r="E208" s="116">
        <f>E18+E128+E98</f>
        <v>0</v>
      </c>
      <c r="F208" s="64">
        <f t="shared" ref="F208:I210" si="24">F18+F128</f>
        <v>0</v>
      </c>
      <c r="G208" s="64">
        <f t="shared" si="24"/>
        <v>0</v>
      </c>
      <c r="H208" s="64">
        <f t="shared" si="24"/>
        <v>0</v>
      </c>
      <c r="I208" s="60">
        <f t="shared" si="24"/>
        <v>0</v>
      </c>
      <c r="J208" s="56">
        <f t="shared" si="12"/>
        <v>0</v>
      </c>
    </row>
    <row r="209" spans="1:10" s="43" customFormat="1" ht="15.75" x14ac:dyDescent="0.25">
      <c r="A209" s="183"/>
      <c r="B209" s="184"/>
      <c r="C209" s="150"/>
      <c r="D209" s="36" t="s">
        <v>8</v>
      </c>
      <c r="E209" s="64">
        <f>E19+E129</f>
        <v>0</v>
      </c>
      <c r="F209" s="64">
        <f t="shared" si="24"/>
        <v>0</v>
      </c>
      <c r="G209" s="64">
        <f t="shared" si="24"/>
        <v>0</v>
      </c>
      <c r="H209" s="64">
        <f t="shared" si="24"/>
        <v>0</v>
      </c>
      <c r="I209" s="64">
        <f t="shared" si="24"/>
        <v>0</v>
      </c>
      <c r="J209" s="56">
        <f t="shared" si="12"/>
        <v>0</v>
      </c>
    </row>
    <row r="210" spans="1:10" s="43" customFormat="1" ht="15.75" x14ac:dyDescent="0.25">
      <c r="A210" s="183"/>
      <c r="B210" s="184"/>
      <c r="C210" s="150"/>
      <c r="D210" s="36" t="s">
        <v>9</v>
      </c>
      <c r="E210" s="76">
        <f>E20+E130</f>
        <v>0</v>
      </c>
      <c r="F210" s="76">
        <f t="shared" si="24"/>
        <v>0</v>
      </c>
      <c r="G210" s="76">
        <f t="shared" si="24"/>
        <v>0</v>
      </c>
      <c r="H210" s="76">
        <f t="shared" si="24"/>
        <v>0</v>
      </c>
      <c r="I210" s="76">
        <f t="shared" si="24"/>
        <v>0</v>
      </c>
      <c r="J210" s="56">
        <f t="shared" si="12"/>
        <v>0</v>
      </c>
    </row>
    <row r="211" spans="1:10" s="43" customFormat="1" ht="15.75" x14ac:dyDescent="0.25">
      <c r="A211" s="183"/>
      <c r="B211" s="184"/>
      <c r="C211" s="180" t="s">
        <v>60</v>
      </c>
      <c r="D211" s="39" t="s">
        <v>6</v>
      </c>
      <c r="E211" s="120">
        <f>SUM(E212:E215)</f>
        <v>0</v>
      </c>
      <c r="F211" s="120">
        <f>SUM(F212:F215)</f>
        <v>1250</v>
      </c>
      <c r="G211" s="120">
        <f>SUM(G212:G215)</f>
        <v>1160</v>
      </c>
      <c r="H211" s="120">
        <f>SUM(H212:H215)</f>
        <v>1170.5</v>
      </c>
      <c r="I211" s="120">
        <f>SUM(I212:I215)</f>
        <v>0</v>
      </c>
      <c r="J211" s="56">
        <f t="shared" si="12"/>
        <v>3580.5</v>
      </c>
    </row>
    <row r="212" spans="1:10" s="43" customFormat="1" ht="15.75" x14ac:dyDescent="0.25">
      <c r="A212" s="183"/>
      <c r="B212" s="184"/>
      <c r="C212" s="138"/>
      <c r="D212" s="36" t="s">
        <v>24</v>
      </c>
      <c r="E212" s="121">
        <f>E132+E27</f>
        <v>0</v>
      </c>
      <c r="F212" s="121">
        <f t="shared" ref="E212:I215" si="25">F132+F27</f>
        <v>537.5</v>
      </c>
      <c r="G212" s="121">
        <f t="shared" si="25"/>
        <v>447.5</v>
      </c>
      <c r="H212" s="121">
        <f t="shared" si="25"/>
        <v>458</v>
      </c>
      <c r="I212" s="121">
        <f t="shared" si="25"/>
        <v>0</v>
      </c>
      <c r="J212" s="56">
        <f t="shared" si="12"/>
        <v>1443</v>
      </c>
    </row>
    <row r="213" spans="1:10" s="43" customFormat="1" ht="15.75" x14ac:dyDescent="0.25">
      <c r="A213" s="183"/>
      <c r="B213" s="184"/>
      <c r="C213" s="138"/>
      <c r="D213" s="36" t="s">
        <v>7</v>
      </c>
      <c r="E213" s="121">
        <f t="shared" si="25"/>
        <v>0</v>
      </c>
      <c r="F213" s="121">
        <f t="shared" si="25"/>
        <v>0</v>
      </c>
      <c r="G213" s="121">
        <f t="shared" si="25"/>
        <v>0</v>
      </c>
      <c r="H213" s="121">
        <f t="shared" si="25"/>
        <v>0</v>
      </c>
      <c r="I213" s="121">
        <f t="shared" si="25"/>
        <v>0</v>
      </c>
      <c r="J213" s="56">
        <f t="shared" si="12"/>
        <v>0</v>
      </c>
    </row>
    <row r="214" spans="1:10" s="43" customFormat="1" ht="15.75" x14ac:dyDescent="0.25">
      <c r="A214" s="183"/>
      <c r="B214" s="184"/>
      <c r="C214" s="138"/>
      <c r="D214" s="36" t="s">
        <v>8</v>
      </c>
      <c r="E214" s="121">
        <f t="shared" si="25"/>
        <v>0</v>
      </c>
      <c r="F214" s="121">
        <f t="shared" si="25"/>
        <v>712.5</v>
      </c>
      <c r="G214" s="121">
        <f t="shared" si="25"/>
        <v>712.5</v>
      </c>
      <c r="H214" s="121">
        <f t="shared" si="25"/>
        <v>712.5</v>
      </c>
      <c r="I214" s="121">
        <f t="shared" si="25"/>
        <v>0</v>
      </c>
      <c r="J214" s="56">
        <f t="shared" si="12"/>
        <v>2137.5</v>
      </c>
    </row>
    <row r="215" spans="1:10" s="43" customFormat="1" ht="15.75" x14ac:dyDescent="0.25">
      <c r="A215" s="183"/>
      <c r="B215" s="184"/>
      <c r="C215" s="139"/>
      <c r="D215" s="36" t="s">
        <v>9</v>
      </c>
      <c r="E215" s="121">
        <f t="shared" si="25"/>
        <v>0</v>
      </c>
      <c r="F215" s="121">
        <f t="shared" si="25"/>
        <v>0</v>
      </c>
      <c r="G215" s="121">
        <f t="shared" si="25"/>
        <v>0</v>
      </c>
      <c r="H215" s="121">
        <f t="shared" si="25"/>
        <v>0</v>
      </c>
      <c r="I215" s="121">
        <f t="shared" si="25"/>
        <v>0</v>
      </c>
      <c r="J215" s="56">
        <f t="shared" si="12"/>
        <v>0</v>
      </c>
    </row>
    <row r="216" spans="1:10" s="43" customFormat="1" ht="15.75" x14ac:dyDescent="0.25">
      <c r="A216" s="183"/>
      <c r="B216" s="184"/>
      <c r="C216" s="137" t="s">
        <v>61</v>
      </c>
      <c r="D216" s="39" t="s">
        <v>6</v>
      </c>
      <c r="E216" s="120">
        <f>SUM(E217:E220)</f>
        <v>0</v>
      </c>
      <c r="F216" s="120">
        <f>SUM(F217:F220)</f>
        <v>570</v>
      </c>
      <c r="G216" s="120">
        <f>SUM(G217:G220)</f>
        <v>570</v>
      </c>
      <c r="H216" s="120">
        <f>SUM(H217:H220)</f>
        <v>570</v>
      </c>
      <c r="I216" s="120">
        <f>SUM(I217:I220)</f>
        <v>0</v>
      </c>
      <c r="J216" s="56">
        <f t="shared" si="12"/>
        <v>1710</v>
      </c>
    </row>
    <row r="217" spans="1:10" s="43" customFormat="1" ht="15.75" x14ac:dyDescent="0.25">
      <c r="A217" s="183"/>
      <c r="B217" s="184"/>
      <c r="C217" s="138"/>
      <c r="D217" s="36" t="s">
        <v>24</v>
      </c>
      <c r="E217" s="121">
        <f>E32+E137</f>
        <v>0</v>
      </c>
      <c r="F217" s="121">
        <f t="shared" ref="F217:I217" si="26">F32+F137</f>
        <v>217.5</v>
      </c>
      <c r="G217" s="121">
        <f t="shared" si="26"/>
        <v>217.5</v>
      </c>
      <c r="H217" s="121">
        <f t="shared" si="26"/>
        <v>217.5</v>
      </c>
      <c r="I217" s="121">
        <f t="shared" si="26"/>
        <v>0</v>
      </c>
      <c r="J217" s="56">
        <f t="shared" si="12"/>
        <v>652.5</v>
      </c>
    </row>
    <row r="218" spans="1:10" s="43" customFormat="1" ht="15.75" x14ac:dyDescent="0.25">
      <c r="A218" s="183"/>
      <c r="B218" s="184"/>
      <c r="C218" s="138"/>
      <c r="D218" s="36" t="s">
        <v>7</v>
      </c>
      <c r="E218" s="121">
        <f t="shared" ref="E218:E220" si="27">E33+E138</f>
        <v>0</v>
      </c>
      <c r="F218" s="121">
        <f t="shared" ref="F218:I218" si="28">F33+F138</f>
        <v>0</v>
      </c>
      <c r="G218" s="121">
        <f t="shared" si="28"/>
        <v>0</v>
      </c>
      <c r="H218" s="121">
        <f t="shared" si="28"/>
        <v>0</v>
      </c>
      <c r="I218" s="121">
        <f t="shared" si="28"/>
        <v>0</v>
      </c>
      <c r="J218" s="56">
        <f t="shared" si="12"/>
        <v>0</v>
      </c>
    </row>
    <row r="219" spans="1:10" s="43" customFormat="1" ht="15.75" x14ac:dyDescent="0.25">
      <c r="A219" s="183"/>
      <c r="B219" s="184"/>
      <c r="C219" s="138"/>
      <c r="D219" s="36" t="s">
        <v>8</v>
      </c>
      <c r="E219" s="121">
        <f t="shared" si="27"/>
        <v>0</v>
      </c>
      <c r="F219" s="121">
        <f t="shared" ref="F219:I219" si="29">F34+F139</f>
        <v>352.5</v>
      </c>
      <c r="G219" s="121">
        <f t="shared" si="29"/>
        <v>352.5</v>
      </c>
      <c r="H219" s="121">
        <f t="shared" si="29"/>
        <v>352.5</v>
      </c>
      <c r="I219" s="121">
        <f t="shared" si="29"/>
        <v>0</v>
      </c>
      <c r="J219" s="56">
        <f t="shared" si="12"/>
        <v>1057.5</v>
      </c>
    </row>
    <row r="220" spans="1:10" s="43" customFormat="1" ht="15.75" x14ac:dyDescent="0.25">
      <c r="A220" s="183"/>
      <c r="B220" s="184"/>
      <c r="C220" s="139"/>
      <c r="D220" s="36" t="s">
        <v>9</v>
      </c>
      <c r="E220" s="121">
        <f t="shared" si="27"/>
        <v>0</v>
      </c>
      <c r="F220" s="121">
        <f t="shared" ref="F220:I220" si="30">F35+F140</f>
        <v>0</v>
      </c>
      <c r="G220" s="121">
        <f t="shared" si="30"/>
        <v>0</v>
      </c>
      <c r="H220" s="121">
        <f t="shared" si="30"/>
        <v>0</v>
      </c>
      <c r="I220" s="121">
        <f t="shared" si="30"/>
        <v>0</v>
      </c>
      <c r="J220" s="56">
        <f t="shared" si="12"/>
        <v>0</v>
      </c>
    </row>
    <row r="221" spans="1:10" s="43" customFormat="1" ht="15.75" x14ac:dyDescent="0.25">
      <c r="A221" s="183"/>
      <c r="B221" s="184"/>
      <c r="C221" s="180" t="s">
        <v>62</v>
      </c>
      <c r="D221" s="36" t="s">
        <v>6</v>
      </c>
      <c r="E221" s="120">
        <f>SUM(E222:E225)</f>
        <v>0</v>
      </c>
      <c r="F221" s="120">
        <f>SUM(F222:F225)</f>
        <v>790</v>
      </c>
      <c r="G221" s="120">
        <f>SUM(G222:G225)</f>
        <v>840</v>
      </c>
      <c r="H221" s="120">
        <f>SUM(H222:H225)</f>
        <v>840</v>
      </c>
      <c r="I221" s="120">
        <f>SUM(I222:I225)</f>
        <v>0</v>
      </c>
      <c r="J221" s="56">
        <f t="shared" si="12"/>
        <v>2470</v>
      </c>
    </row>
    <row r="222" spans="1:10" s="43" customFormat="1" ht="15.75" x14ac:dyDescent="0.25">
      <c r="A222" s="183"/>
      <c r="B222" s="184"/>
      <c r="C222" s="138"/>
      <c r="D222" s="36" t="s">
        <v>24</v>
      </c>
      <c r="E222" s="121">
        <f>E142+E37</f>
        <v>0</v>
      </c>
      <c r="F222" s="121">
        <f t="shared" ref="F222:I222" si="31">F142+F37</f>
        <v>272.5</v>
      </c>
      <c r="G222" s="121">
        <f t="shared" si="31"/>
        <v>322.5</v>
      </c>
      <c r="H222" s="121">
        <f t="shared" si="31"/>
        <v>322.5</v>
      </c>
      <c r="I222" s="121">
        <f t="shared" si="31"/>
        <v>0</v>
      </c>
      <c r="J222" s="56">
        <f t="shared" si="12"/>
        <v>917.5</v>
      </c>
    </row>
    <row r="223" spans="1:10" s="43" customFormat="1" ht="15.75" x14ac:dyDescent="0.25">
      <c r="A223" s="183"/>
      <c r="B223" s="184"/>
      <c r="C223" s="138"/>
      <c r="D223" s="36" t="s">
        <v>7</v>
      </c>
      <c r="E223" s="121">
        <f>E143+E38</f>
        <v>0</v>
      </c>
      <c r="F223" s="121">
        <f t="shared" ref="F223:I225" si="32">F143+F38</f>
        <v>0</v>
      </c>
      <c r="G223" s="121">
        <f t="shared" si="32"/>
        <v>0</v>
      </c>
      <c r="H223" s="121">
        <f t="shared" si="32"/>
        <v>0</v>
      </c>
      <c r="I223" s="121">
        <f t="shared" si="32"/>
        <v>0</v>
      </c>
      <c r="J223" s="56">
        <f t="shared" si="12"/>
        <v>0</v>
      </c>
    </row>
    <row r="224" spans="1:10" s="43" customFormat="1" ht="15.75" x14ac:dyDescent="0.25">
      <c r="A224" s="183"/>
      <c r="B224" s="184"/>
      <c r="C224" s="138"/>
      <c r="D224" s="36" t="s">
        <v>8</v>
      </c>
      <c r="E224" s="121">
        <f>E144+E39</f>
        <v>0</v>
      </c>
      <c r="F224" s="121">
        <f t="shared" si="32"/>
        <v>517.5</v>
      </c>
      <c r="G224" s="121">
        <f t="shared" si="32"/>
        <v>517.5</v>
      </c>
      <c r="H224" s="121">
        <f t="shared" si="32"/>
        <v>517.5</v>
      </c>
      <c r="I224" s="121">
        <f t="shared" si="32"/>
        <v>0</v>
      </c>
      <c r="J224" s="56">
        <f t="shared" si="12"/>
        <v>1552.5</v>
      </c>
    </row>
    <row r="225" spans="1:10" s="43" customFormat="1" ht="15.75" x14ac:dyDescent="0.25">
      <c r="A225" s="183"/>
      <c r="B225" s="184"/>
      <c r="C225" s="139"/>
      <c r="D225" s="51" t="s">
        <v>9</v>
      </c>
      <c r="E225" s="121">
        <f>E145+E40</f>
        <v>0</v>
      </c>
      <c r="F225" s="121">
        <f t="shared" si="32"/>
        <v>0</v>
      </c>
      <c r="G225" s="121">
        <f t="shared" si="32"/>
        <v>0</v>
      </c>
      <c r="H225" s="121">
        <f t="shared" si="32"/>
        <v>0</v>
      </c>
      <c r="I225" s="121">
        <f t="shared" si="32"/>
        <v>0</v>
      </c>
      <c r="J225" s="56">
        <f t="shared" si="12"/>
        <v>0</v>
      </c>
    </row>
    <row r="226" spans="1:10" s="43" customFormat="1" ht="15.75" x14ac:dyDescent="0.25">
      <c r="A226" s="183"/>
      <c r="B226" s="184"/>
      <c r="C226" s="180" t="s">
        <v>63</v>
      </c>
      <c r="D226" s="36" t="s">
        <v>6</v>
      </c>
      <c r="E226" s="120">
        <f>SUM(E227:E230)</f>
        <v>0</v>
      </c>
      <c r="F226" s="120">
        <f>SUM(F227:F230)</f>
        <v>790</v>
      </c>
      <c r="G226" s="120">
        <f>SUM(G227:G230)</f>
        <v>885</v>
      </c>
      <c r="H226" s="120">
        <f>SUM(H227:H230)</f>
        <v>885</v>
      </c>
      <c r="I226" s="120">
        <f>SUM(I227:I230)</f>
        <v>0</v>
      </c>
      <c r="J226" s="56">
        <f t="shared" si="12"/>
        <v>2560</v>
      </c>
    </row>
    <row r="227" spans="1:10" s="43" customFormat="1" ht="15.75" x14ac:dyDescent="0.25">
      <c r="A227" s="183"/>
      <c r="B227" s="184"/>
      <c r="C227" s="138"/>
      <c r="D227" s="36" t="s">
        <v>24</v>
      </c>
      <c r="E227" s="121">
        <f t="shared" ref="E227:F230" si="33">E147+E42</f>
        <v>0</v>
      </c>
      <c r="F227" s="121">
        <f t="shared" si="33"/>
        <v>272.5</v>
      </c>
      <c r="G227" s="121">
        <f t="shared" ref="G227:I227" si="34">G147+G42</f>
        <v>367.5</v>
      </c>
      <c r="H227" s="121">
        <f t="shared" si="34"/>
        <v>367.5</v>
      </c>
      <c r="I227" s="121">
        <f t="shared" si="34"/>
        <v>0</v>
      </c>
      <c r="J227" s="56">
        <f t="shared" si="12"/>
        <v>1007.5</v>
      </c>
    </row>
    <row r="228" spans="1:10" s="43" customFormat="1" ht="15.75" x14ac:dyDescent="0.25">
      <c r="A228" s="183"/>
      <c r="B228" s="184"/>
      <c r="C228" s="138"/>
      <c r="D228" s="36" t="s">
        <v>7</v>
      </c>
      <c r="E228" s="121">
        <f t="shared" si="33"/>
        <v>0</v>
      </c>
      <c r="F228" s="121">
        <f t="shared" si="33"/>
        <v>0</v>
      </c>
      <c r="G228" s="121">
        <f t="shared" ref="G228:I230" si="35">G148+G43</f>
        <v>0</v>
      </c>
      <c r="H228" s="121">
        <f t="shared" si="35"/>
        <v>0</v>
      </c>
      <c r="I228" s="121">
        <f t="shared" si="35"/>
        <v>0</v>
      </c>
      <c r="J228" s="56">
        <f t="shared" si="12"/>
        <v>0</v>
      </c>
    </row>
    <row r="229" spans="1:10" s="43" customFormat="1" ht="15.75" x14ac:dyDescent="0.25">
      <c r="A229" s="183"/>
      <c r="B229" s="184"/>
      <c r="C229" s="138"/>
      <c r="D229" s="36" t="s">
        <v>8</v>
      </c>
      <c r="E229" s="121">
        <f t="shared" si="33"/>
        <v>0</v>
      </c>
      <c r="F229" s="121">
        <f t="shared" si="33"/>
        <v>517.5</v>
      </c>
      <c r="G229" s="121">
        <f t="shared" si="35"/>
        <v>517.5</v>
      </c>
      <c r="H229" s="121">
        <f t="shared" si="35"/>
        <v>517.5</v>
      </c>
      <c r="I229" s="121">
        <f t="shared" si="35"/>
        <v>0</v>
      </c>
      <c r="J229" s="56">
        <f t="shared" si="12"/>
        <v>1552.5</v>
      </c>
    </row>
    <row r="230" spans="1:10" s="43" customFormat="1" ht="15.75" x14ac:dyDescent="0.25">
      <c r="A230" s="183"/>
      <c r="B230" s="184"/>
      <c r="C230" s="139"/>
      <c r="D230" s="51" t="s">
        <v>9</v>
      </c>
      <c r="E230" s="121">
        <f t="shared" si="33"/>
        <v>0</v>
      </c>
      <c r="F230" s="121">
        <f t="shared" si="33"/>
        <v>0</v>
      </c>
      <c r="G230" s="121">
        <f t="shared" si="35"/>
        <v>0</v>
      </c>
      <c r="H230" s="121">
        <f t="shared" si="35"/>
        <v>0</v>
      </c>
      <c r="I230" s="121">
        <f t="shared" si="35"/>
        <v>0</v>
      </c>
      <c r="J230" s="56">
        <f t="shared" si="12"/>
        <v>0</v>
      </c>
    </row>
    <row r="231" spans="1:10" s="43" customFormat="1" ht="15.75" x14ac:dyDescent="0.25">
      <c r="A231" s="183"/>
      <c r="B231" s="184"/>
      <c r="C231" s="180" t="s">
        <v>64</v>
      </c>
      <c r="D231" s="36" t="s">
        <v>6</v>
      </c>
      <c r="E231" s="135">
        <f>SUM(E232:E235)</f>
        <v>0</v>
      </c>
      <c r="F231" s="135">
        <f>SUM(F232:F235)</f>
        <v>1730</v>
      </c>
      <c r="G231" s="135">
        <f>SUM(G232:G235)</f>
        <v>725</v>
      </c>
      <c r="H231" s="120">
        <f>SUM(H232:H235)</f>
        <v>725</v>
      </c>
      <c r="I231" s="120">
        <f>SUM(I232:I235)</f>
        <v>0</v>
      </c>
      <c r="J231" s="56">
        <f t="shared" si="12"/>
        <v>3180</v>
      </c>
    </row>
    <row r="232" spans="1:10" s="43" customFormat="1" ht="15.75" x14ac:dyDescent="0.25">
      <c r="A232" s="183"/>
      <c r="B232" s="184"/>
      <c r="C232" s="138"/>
      <c r="D232" s="36" t="s">
        <v>24</v>
      </c>
      <c r="E232" s="136">
        <f>E152+E47</f>
        <v>0</v>
      </c>
      <c r="F232" s="136">
        <f t="shared" ref="F232:I232" si="36">F152+F47</f>
        <v>657.5</v>
      </c>
      <c r="G232" s="136">
        <f t="shared" si="36"/>
        <v>357.5</v>
      </c>
      <c r="H232" s="121">
        <f t="shared" si="36"/>
        <v>357.5</v>
      </c>
      <c r="I232" s="121">
        <f t="shared" si="36"/>
        <v>0</v>
      </c>
      <c r="J232" s="56">
        <f t="shared" si="12"/>
        <v>1372.5</v>
      </c>
    </row>
    <row r="233" spans="1:10" s="43" customFormat="1" ht="15.75" x14ac:dyDescent="0.25">
      <c r="A233" s="183"/>
      <c r="B233" s="184"/>
      <c r="C233" s="138"/>
      <c r="D233" s="36" t="s">
        <v>7</v>
      </c>
      <c r="E233" s="136">
        <f>E153+E48</f>
        <v>0</v>
      </c>
      <c r="F233" s="136">
        <f t="shared" ref="F233:I235" si="37">F153+F48</f>
        <v>0</v>
      </c>
      <c r="G233" s="136">
        <f t="shared" si="37"/>
        <v>0</v>
      </c>
      <c r="H233" s="121">
        <f t="shared" si="37"/>
        <v>0</v>
      </c>
      <c r="I233" s="121">
        <f t="shared" si="37"/>
        <v>0</v>
      </c>
      <c r="J233" s="56">
        <f t="shared" si="12"/>
        <v>0</v>
      </c>
    </row>
    <row r="234" spans="1:10" s="43" customFormat="1" ht="15.75" x14ac:dyDescent="0.25">
      <c r="A234" s="183"/>
      <c r="B234" s="184"/>
      <c r="C234" s="138"/>
      <c r="D234" s="36" t="s">
        <v>8</v>
      </c>
      <c r="E234" s="136">
        <f>E154+E49</f>
        <v>0</v>
      </c>
      <c r="F234" s="136">
        <f t="shared" si="37"/>
        <v>1072.5</v>
      </c>
      <c r="G234" s="136">
        <f t="shared" si="37"/>
        <v>367.5</v>
      </c>
      <c r="H234" s="121">
        <f t="shared" si="37"/>
        <v>367.5</v>
      </c>
      <c r="I234" s="121">
        <f t="shared" si="37"/>
        <v>0</v>
      </c>
      <c r="J234" s="56">
        <f t="shared" si="12"/>
        <v>1807.5</v>
      </c>
    </row>
    <row r="235" spans="1:10" s="43" customFormat="1" ht="15.75" x14ac:dyDescent="0.25">
      <c r="A235" s="183"/>
      <c r="B235" s="184"/>
      <c r="C235" s="139"/>
      <c r="D235" s="51" t="s">
        <v>9</v>
      </c>
      <c r="E235" s="136">
        <f>E155+E50</f>
        <v>0</v>
      </c>
      <c r="F235" s="136">
        <f t="shared" si="37"/>
        <v>0</v>
      </c>
      <c r="G235" s="136">
        <f t="shared" si="37"/>
        <v>0</v>
      </c>
      <c r="H235" s="121">
        <f t="shared" si="37"/>
        <v>0</v>
      </c>
      <c r="I235" s="121">
        <f t="shared" si="37"/>
        <v>0</v>
      </c>
      <c r="J235" s="56">
        <f t="shared" si="12"/>
        <v>0</v>
      </c>
    </row>
    <row r="236" spans="1:10" s="43" customFormat="1" ht="15.75" x14ac:dyDescent="0.25">
      <c r="A236" s="183"/>
      <c r="B236" s="184"/>
      <c r="C236" s="180" t="s">
        <v>65</v>
      </c>
      <c r="D236" s="36" t="s">
        <v>6</v>
      </c>
      <c r="E236" s="135">
        <f>SUM(E237:E240)</f>
        <v>0</v>
      </c>
      <c r="F236" s="135">
        <f>SUM(F237:F240)</f>
        <v>865</v>
      </c>
      <c r="G236" s="135">
        <f>SUM(G237:G240)</f>
        <v>1930</v>
      </c>
      <c r="H236" s="120">
        <f>SUM(H237:H240)</f>
        <v>1930</v>
      </c>
      <c r="I236" s="120">
        <f>SUM(I237:I240)</f>
        <v>0</v>
      </c>
      <c r="J236" s="56">
        <f t="shared" si="12"/>
        <v>4725</v>
      </c>
    </row>
    <row r="237" spans="1:10" s="43" customFormat="1" ht="15.75" x14ac:dyDescent="0.25">
      <c r="A237" s="183"/>
      <c r="B237" s="184"/>
      <c r="C237" s="138"/>
      <c r="D237" s="36" t="s">
        <v>24</v>
      </c>
      <c r="E237" s="136">
        <f>E157+E52</f>
        <v>0</v>
      </c>
      <c r="F237" s="136">
        <f t="shared" ref="F237:I237" si="38">F157+F52</f>
        <v>497.5</v>
      </c>
      <c r="G237" s="136">
        <f t="shared" si="38"/>
        <v>857.5</v>
      </c>
      <c r="H237" s="121">
        <f t="shared" si="38"/>
        <v>857.5</v>
      </c>
      <c r="I237" s="121">
        <f t="shared" si="38"/>
        <v>0</v>
      </c>
      <c r="J237" s="56">
        <f t="shared" si="12"/>
        <v>2212.5</v>
      </c>
    </row>
    <row r="238" spans="1:10" s="43" customFormat="1" ht="15.75" x14ac:dyDescent="0.25">
      <c r="A238" s="183"/>
      <c r="B238" s="184"/>
      <c r="C238" s="138"/>
      <c r="D238" s="36" t="s">
        <v>7</v>
      </c>
      <c r="E238" s="136">
        <f>E158+E53</f>
        <v>0</v>
      </c>
      <c r="F238" s="136">
        <f t="shared" ref="F238:I240" si="39">F158+F53</f>
        <v>0</v>
      </c>
      <c r="G238" s="136">
        <f t="shared" si="39"/>
        <v>0</v>
      </c>
      <c r="H238" s="121">
        <f t="shared" si="39"/>
        <v>0</v>
      </c>
      <c r="I238" s="121">
        <f t="shared" si="39"/>
        <v>0</v>
      </c>
      <c r="J238" s="56">
        <f t="shared" si="12"/>
        <v>0</v>
      </c>
    </row>
    <row r="239" spans="1:10" s="43" customFormat="1" ht="15.75" x14ac:dyDescent="0.25">
      <c r="A239" s="183"/>
      <c r="B239" s="184"/>
      <c r="C239" s="138"/>
      <c r="D239" s="36" t="s">
        <v>8</v>
      </c>
      <c r="E239" s="136">
        <f>E159+E54</f>
        <v>0</v>
      </c>
      <c r="F239" s="136">
        <f t="shared" si="39"/>
        <v>367.5</v>
      </c>
      <c r="G239" s="136">
        <f t="shared" si="39"/>
        <v>1072.5</v>
      </c>
      <c r="H239" s="121">
        <f t="shared" si="39"/>
        <v>1072.5</v>
      </c>
      <c r="I239" s="121">
        <f t="shared" si="39"/>
        <v>0</v>
      </c>
      <c r="J239" s="56">
        <f t="shared" si="12"/>
        <v>2512.5</v>
      </c>
    </row>
    <row r="240" spans="1:10" s="43" customFormat="1" ht="15.75" x14ac:dyDescent="0.25">
      <c r="A240" s="183"/>
      <c r="B240" s="184"/>
      <c r="C240" s="139"/>
      <c r="D240" s="51" t="s">
        <v>9</v>
      </c>
      <c r="E240" s="136">
        <f>E160+E55</f>
        <v>0</v>
      </c>
      <c r="F240" s="136">
        <f t="shared" si="39"/>
        <v>0</v>
      </c>
      <c r="G240" s="136">
        <f t="shared" si="39"/>
        <v>0</v>
      </c>
      <c r="H240" s="121">
        <f t="shared" si="39"/>
        <v>0</v>
      </c>
      <c r="I240" s="121">
        <f t="shared" si="39"/>
        <v>0</v>
      </c>
      <c r="J240" s="56">
        <f t="shared" si="12"/>
        <v>0</v>
      </c>
    </row>
    <row r="241" spans="1:12" s="43" customFormat="1" ht="15.75" x14ac:dyDescent="0.25">
      <c r="A241" s="183"/>
      <c r="B241" s="184"/>
      <c r="C241" s="180" t="s">
        <v>66</v>
      </c>
      <c r="D241" s="36" t="s">
        <v>6</v>
      </c>
      <c r="E241" s="120">
        <f>SUM(E242:E245)</f>
        <v>0</v>
      </c>
      <c r="F241" s="120">
        <f>SUM(F242:F245)</f>
        <v>280</v>
      </c>
      <c r="G241" s="120">
        <f>SUM(G242:G245)</f>
        <v>230</v>
      </c>
      <c r="H241" s="120">
        <f>SUM(H242:H245)</f>
        <v>230</v>
      </c>
      <c r="I241" s="120">
        <f>SUM(I242:I245)</f>
        <v>0</v>
      </c>
      <c r="J241" s="56">
        <f>SUM(E241:I241)</f>
        <v>740</v>
      </c>
    </row>
    <row r="242" spans="1:12" s="43" customFormat="1" ht="15.75" x14ac:dyDescent="0.25">
      <c r="A242" s="183"/>
      <c r="B242" s="184"/>
      <c r="C242" s="138"/>
      <c r="D242" s="36" t="s">
        <v>24</v>
      </c>
      <c r="E242" s="121">
        <f>E162+E57</f>
        <v>0</v>
      </c>
      <c r="F242" s="121">
        <f t="shared" ref="F242:I242" si="40">F162+F57</f>
        <v>145</v>
      </c>
      <c r="G242" s="121">
        <f t="shared" si="40"/>
        <v>95</v>
      </c>
      <c r="H242" s="121">
        <f t="shared" si="40"/>
        <v>95</v>
      </c>
      <c r="I242" s="121">
        <f t="shared" si="40"/>
        <v>0</v>
      </c>
      <c r="J242" s="56">
        <f t="shared" si="12"/>
        <v>335</v>
      </c>
    </row>
    <row r="243" spans="1:12" s="43" customFormat="1" ht="15.75" x14ac:dyDescent="0.25">
      <c r="A243" s="183"/>
      <c r="B243" s="184"/>
      <c r="C243" s="138"/>
      <c r="D243" s="36" t="s">
        <v>7</v>
      </c>
      <c r="E243" s="121">
        <f>E163+E58</f>
        <v>0</v>
      </c>
      <c r="F243" s="121">
        <f t="shared" ref="F243:I245" si="41">F163+F58</f>
        <v>0</v>
      </c>
      <c r="G243" s="121">
        <f t="shared" si="41"/>
        <v>0</v>
      </c>
      <c r="H243" s="121">
        <f t="shared" si="41"/>
        <v>0</v>
      </c>
      <c r="I243" s="121">
        <f t="shared" si="41"/>
        <v>0</v>
      </c>
      <c r="J243" s="56">
        <f t="shared" si="12"/>
        <v>0</v>
      </c>
    </row>
    <row r="244" spans="1:12" s="43" customFormat="1" ht="15.75" x14ac:dyDescent="0.25">
      <c r="A244" s="183"/>
      <c r="B244" s="184"/>
      <c r="C244" s="138"/>
      <c r="D244" s="36" t="s">
        <v>8</v>
      </c>
      <c r="E244" s="121">
        <f>E164+E59</f>
        <v>0</v>
      </c>
      <c r="F244" s="121">
        <f t="shared" si="41"/>
        <v>135</v>
      </c>
      <c r="G244" s="121">
        <f t="shared" si="41"/>
        <v>135</v>
      </c>
      <c r="H244" s="121">
        <f t="shared" si="41"/>
        <v>135</v>
      </c>
      <c r="I244" s="121">
        <f t="shared" si="41"/>
        <v>0</v>
      </c>
      <c r="J244" s="56">
        <f t="shared" si="12"/>
        <v>405</v>
      </c>
    </row>
    <row r="245" spans="1:12" s="43" customFormat="1" ht="16.5" thickBot="1" x14ac:dyDescent="0.3">
      <c r="A245" s="183"/>
      <c r="B245" s="184"/>
      <c r="C245" s="139"/>
      <c r="D245" s="51" t="s">
        <v>9</v>
      </c>
      <c r="E245" s="121">
        <f>E165+E60</f>
        <v>0</v>
      </c>
      <c r="F245" s="121">
        <f t="shared" si="41"/>
        <v>0</v>
      </c>
      <c r="G245" s="121">
        <f t="shared" si="41"/>
        <v>0</v>
      </c>
      <c r="H245" s="121">
        <f t="shared" si="41"/>
        <v>0</v>
      </c>
      <c r="I245" s="121">
        <f t="shared" si="41"/>
        <v>0</v>
      </c>
      <c r="J245" s="56">
        <f t="shared" si="12"/>
        <v>0</v>
      </c>
    </row>
    <row r="246" spans="1:12" s="43" customFormat="1" ht="15.75" customHeight="1" x14ac:dyDescent="0.25">
      <c r="A246" s="183"/>
      <c r="B246" s="184"/>
      <c r="C246" s="150" t="s">
        <v>58</v>
      </c>
      <c r="D246" s="36" t="s">
        <v>6</v>
      </c>
      <c r="E246" s="63">
        <f>SUM(E247:E250)</f>
        <v>228235.18280999997</v>
      </c>
      <c r="F246" s="63">
        <f>SUM(F247:F250)</f>
        <v>260460.72777999999</v>
      </c>
      <c r="G246" s="63">
        <f>SUM(G247:G250)</f>
        <v>34246.733330000003</v>
      </c>
      <c r="H246" s="134">
        <f>SUM(H247:H250)</f>
        <v>29257.233329999999</v>
      </c>
      <c r="I246" s="63">
        <f>SUM(I247:I250)</f>
        <v>0</v>
      </c>
      <c r="J246" s="71">
        <f>SUM(E246:I246)</f>
        <v>552199.87725000002</v>
      </c>
    </row>
    <row r="247" spans="1:12" s="43" customFormat="1" ht="15.75" x14ac:dyDescent="0.25">
      <c r="A247" s="183"/>
      <c r="B247" s="184"/>
      <c r="C247" s="150"/>
      <c r="D247" s="36" t="s">
        <v>24</v>
      </c>
      <c r="E247" s="64">
        <f>E192+E197+E202+E207+E212+E222+E227+E232+E237+E242+E217</f>
        <v>24792.882809999999</v>
      </c>
      <c r="F247" s="64">
        <f t="shared" ref="F247:I247" si="42">F192+F197+F202+F207+F212+F222+F227+F232+F237+F242+F217</f>
        <v>31573.82778</v>
      </c>
      <c r="G247" s="64">
        <f t="shared" si="42"/>
        <v>15820.93333</v>
      </c>
      <c r="H247" s="64">
        <f t="shared" si="42"/>
        <v>10831.43333</v>
      </c>
      <c r="I247" s="64">
        <f t="shared" si="42"/>
        <v>0</v>
      </c>
      <c r="J247" s="62">
        <f>SUM(E247:I247)</f>
        <v>83019.077250000002</v>
      </c>
      <c r="L247" s="53"/>
    </row>
    <row r="248" spans="1:12" s="43" customFormat="1" ht="15.75" x14ac:dyDescent="0.25">
      <c r="A248" s="183"/>
      <c r="B248" s="184"/>
      <c r="C248" s="150"/>
      <c r="D248" s="36" t="s">
        <v>7</v>
      </c>
      <c r="E248" s="64">
        <f t="shared" ref="E248:I250" si="43">E193+E198+E203+E208+E213+E223+E228+E233+E238+E243+E218</f>
        <v>23641.200000000001</v>
      </c>
      <c r="F248" s="64">
        <f t="shared" si="43"/>
        <v>0</v>
      </c>
      <c r="G248" s="64">
        <f t="shared" si="43"/>
        <v>0</v>
      </c>
      <c r="H248" s="64">
        <f t="shared" si="43"/>
        <v>0</v>
      </c>
      <c r="I248" s="64">
        <f t="shared" si="43"/>
        <v>0</v>
      </c>
      <c r="J248" s="56">
        <f t="shared" si="12"/>
        <v>23641.200000000001</v>
      </c>
    </row>
    <row r="249" spans="1:12" s="43" customFormat="1" ht="15.75" x14ac:dyDescent="0.25">
      <c r="A249" s="183"/>
      <c r="B249" s="184"/>
      <c r="C249" s="150"/>
      <c r="D249" s="36" t="s">
        <v>8</v>
      </c>
      <c r="E249" s="64">
        <f t="shared" si="43"/>
        <v>179801.09999999998</v>
      </c>
      <c r="F249" s="64">
        <f t="shared" si="43"/>
        <v>228886.9</v>
      </c>
      <c r="G249" s="64">
        <f t="shared" si="43"/>
        <v>18425.8</v>
      </c>
      <c r="H249" s="64">
        <f t="shared" si="43"/>
        <v>18425.8</v>
      </c>
      <c r="I249" s="64">
        <f t="shared" si="43"/>
        <v>0</v>
      </c>
      <c r="J249" s="58">
        <f t="shared" si="12"/>
        <v>445539.6</v>
      </c>
    </row>
    <row r="250" spans="1:12" s="43" customFormat="1" ht="16.5" thickBot="1" x14ac:dyDescent="0.3">
      <c r="A250" s="185"/>
      <c r="B250" s="186"/>
      <c r="C250" s="173"/>
      <c r="D250" s="45" t="s">
        <v>9</v>
      </c>
      <c r="E250" s="64">
        <f t="shared" si="43"/>
        <v>0</v>
      </c>
      <c r="F250" s="64">
        <f t="shared" si="43"/>
        <v>0</v>
      </c>
      <c r="G250" s="64">
        <f t="shared" si="43"/>
        <v>0</v>
      </c>
      <c r="H250" s="64">
        <f t="shared" si="43"/>
        <v>0</v>
      </c>
      <c r="I250" s="64">
        <f t="shared" si="43"/>
        <v>0</v>
      </c>
      <c r="J250" s="59">
        <f t="shared" si="12"/>
        <v>0</v>
      </c>
    </row>
    <row r="251" spans="1:12" s="43" customFormat="1" ht="19.5" thickBot="1" x14ac:dyDescent="0.3">
      <c r="A251" s="174" t="s">
        <v>39</v>
      </c>
      <c r="B251" s="175"/>
      <c r="C251" s="175"/>
      <c r="D251" s="175"/>
      <c r="E251" s="175"/>
      <c r="F251" s="175"/>
      <c r="G251" s="175"/>
      <c r="H251" s="175"/>
      <c r="I251" s="175"/>
      <c r="J251" s="176"/>
    </row>
    <row r="252" spans="1:12" s="37" customFormat="1" ht="15.75" outlineLevel="1" x14ac:dyDescent="0.25">
      <c r="A252" s="161" t="s">
        <v>12</v>
      </c>
      <c r="B252" s="166" t="s">
        <v>55</v>
      </c>
      <c r="C252" s="191" t="s">
        <v>51</v>
      </c>
      <c r="D252" s="34" t="s">
        <v>6</v>
      </c>
      <c r="E252" s="63">
        <f>SUM(E253:E256)</f>
        <v>243.96684999999999</v>
      </c>
      <c r="F252" s="63">
        <f>SUM(F253:F256)</f>
        <v>260</v>
      </c>
      <c r="G252" s="63">
        <f>SUM(G253:G256)</f>
        <v>260</v>
      </c>
      <c r="H252" s="63">
        <f>SUM(H253:H256)</f>
        <v>260</v>
      </c>
      <c r="I252" s="63">
        <f>SUM(I253:I256)</f>
        <v>0</v>
      </c>
      <c r="J252" s="71">
        <f>SUM(E252:I252)</f>
        <v>1023.96685</v>
      </c>
    </row>
    <row r="253" spans="1:12" s="37" customFormat="1" ht="15.75" outlineLevel="1" x14ac:dyDescent="0.25">
      <c r="A253" s="162"/>
      <c r="B253" s="167"/>
      <c r="C253" s="164"/>
      <c r="D253" s="32" t="s">
        <v>24</v>
      </c>
      <c r="E253" s="103">
        <v>243.96684999999999</v>
      </c>
      <c r="F253" s="104">
        <v>260</v>
      </c>
      <c r="G253" s="105">
        <v>260</v>
      </c>
      <c r="H253" s="105">
        <v>260</v>
      </c>
      <c r="I253" s="106">
        <v>0</v>
      </c>
      <c r="J253" s="72">
        <f t="shared" ref="J253:J345" si="44">SUM(E253:I253)</f>
        <v>1023.96685</v>
      </c>
    </row>
    <row r="254" spans="1:12" s="37" customFormat="1" ht="15.75" outlineLevel="1" x14ac:dyDescent="0.25">
      <c r="A254" s="162"/>
      <c r="B254" s="167"/>
      <c r="C254" s="164"/>
      <c r="D254" s="32" t="s">
        <v>7</v>
      </c>
      <c r="E254" s="103">
        <v>0</v>
      </c>
      <c r="F254" s="104">
        <v>0</v>
      </c>
      <c r="G254" s="105">
        <v>0</v>
      </c>
      <c r="H254" s="105">
        <v>0</v>
      </c>
      <c r="I254" s="106">
        <v>0</v>
      </c>
      <c r="J254" s="72">
        <f t="shared" si="44"/>
        <v>0</v>
      </c>
    </row>
    <row r="255" spans="1:12" s="37" customFormat="1" ht="15.75" outlineLevel="1" x14ac:dyDescent="0.25">
      <c r="A255" s="162"/>
      <c r="B255" s="167"/>
      <c r="C255" s="164"/>
      <c r="D255" s="32" t="s">
        <v>8</v>
      </c>
      <c r="E255" s="103">
        <v>0</v>
      </c>
      <c r="F255" s="104">
        <v>0</v>
      </c>
      <c r="G255" s="105">
        <v>0</v>
      </c>
      <c r="H255" s="105">
        <v>0</v>
      </c>
      <c r="I255" s="106">
        <v>0</v>
      </c>
      <c r="J255" s="72">
        <f t="shared" si="44"/>
        <v>0</v>
      </c>
    </row>
    <row r="256" spans="1:12" s="37" customFormat="1" ht="16.5" outlineLevel="1" thickBot="1" x14ac:dyDescent="0.3">
      <c r="A256" s="163"/>
      <c r="B256" s="168"/>
      <c r="C256" s="165"/>
      <c r="D256" s="33" t="s">
        <v>9</v>
      </c>
      <c r="E256" s="107">
        <v>0</v>
      </c>
      <c r="F256" s="108">
        <v>0</v>
      </c>
      <c r="G256" s="109">
        <v>0</v>
      </c>
      <c r="H256" s="109">
        <v>0</v>
      </c>
      <c r="I256" s="110">
        <v>0</v>
      </c>
      <c r="J256" s="73">
        <f t="shared" si="44"/>
        <v>0</v>
      </c>
    </row>
    <row r="257" spans="1:10" s="37" customFormat="1" ht="15.75" outlineLevel="1" x14ac:dyDescent="0.25">
      <c r="A257" s="169" t="s">
        <v>13</v>
      </c>
      <c r="B257" s="177" t="s">
        <v>25</v>
      </c>
      <c r="C257" s="191" t="s">
        <v>51</v>
      </c>
      <c r="D257" s="34" t="s">
        <v>6</v>
      </c>
      <c r="E257" s="63">
        <f>SUM(E258:E261)</f>
        <v>0</v>
      </c>
      <c r="F257" s="63">
        <f>SUM(F258:F261)</f>
        <v>0</v>
      </c>
      <c r="G257" s="63">
        <f>SUM(G258:G261)</f>
        <v>0</v>
      </c>
      <c r="H257" s="63">
        <f>SUM(H258:H261)</f>
        <v>0</v>
      </c>
      <c r="I257" s="63">
        <f>SUM(I258:I261)</f>
        <v>0</v>
      </c>
      <c r="J257" s="71">
        <f t="shared" si="44"/>
        <v>0</v>
      </c>
    </row>
    <row r="258" spans="1:10" s="37" customFormat="1" ht="20.25" customHeight="1" outlineLevel="1" x14ac:dyDescent="0.25">
      <c r="A258" s="154"/>
      <c r="B258" s="178"/>
      <c r="C258" s="164"/>
      <c r="D258" s="32" t="s">
        <v>24</v>
      </c>
      <c r="E258" s="84">
        <f>E263+E268+E273+E278</f>
        <v>0</v>
      </c>
      <c r="F258" s="85">
        <f t="shared" ref="F258:I258" si="45">F263+F268+F273+F278</f>
        <v>0</v>
      </c>
      <c r="G258" s="86">
        <f t="shared" si="45"/>
        <v>0</v>
      </c>
      <c r="H258" s="86">
        <f t="shared" si="45"/>
        <v>0</v>
      </c>
      <c r="I258" s="87">
        <f t="shared" si="45"/>
        <v>0</v>
      </c>
      <c r="J258" s="72">
        <f t="shared" si="44"/>
        <v>0</v>
      </c>
    </row>
    <row r="259" spans="1:10" s="37" customFormat="1" ht="15.75" outlineLevel="1" x14ac:dyDescent="0.25">
      <c r="A259" s="154"/>
      <c r="B259" s="178"/>
      <c r="C259" s="164"/>
      <c r="D259" s="32" t="s">
        <v>7</v>
      </c>
      <c r="E259" s="84">
        <f t="shared" ref="E259:E261" si="46">E264+E269+E274+E279</f>
        <v>0</v>
      </c>
      <c r="F259" s="85">
        <f t="shared" ref="F259:I259" si="47">F264+F269+F274+F279</f>
        <v>0</v>
      </c>
      <c r="G259" s="86">
        <f t="shared" si="47"/>
        <v>0</v>
      </c>
      <c r="H259" s="86">
        <f t="shared" si="47"/>
        <v>0</v>
      </c>
      <c r="I259" s="87">
        <f t="shared" si="47"/>
        <v>0</v>
      </c>
      <c r="J259" s="72">
        <f t="shared" si="44"/>
        <v>0</v>
      </c>
    </row>
    <row r="260" spans="1:10" s="37" customFormat="1" ht="20.25" customHeight="1" outlineLevel="1" x14ac:dyDescent="0.25">
      <c r="A260" s="154"/>
      <c r="B260" s="178"/>
      <c r="C260" s="164"/>
      <c r="D260" s="32" t="s">
        <v>8</v>
      </c>
      <c r="E260" s="84">
        <f t="shared" si="46"/>
        <v>0</v>
      </c>
      <c r="F260" s="85">
        <f t="shared" ref="F260:I260" si="48">F265+F270+F275+F280</f>
        <v>0</v>
      </c>
      <c r="G260" s="86">
        <f t="shared" si="48"/>
        <v>0</v>
      </c>
      <c r="H260" s="86">
        <f t="shared" si="48"/>
        <v>0</v>
      </c>
      <c r="I260" s="87">
        <f t="shared" si="48"/>
        <v>0</v>
      </c>
      <c r="J260" s="72">
        <f t="shared" si="44"/>
        <v>0</v>
      </c>
    </row>
    <row r="261" spans="1:10" s="37" customFormat="1" ht="16.5" outlineLevel="1" thickBot="1" x14ac:dyDescent="0.3">
      <c r="A261" s="155"/>
      <c r="B261" s="190"/>
      <c r="C261" s="165"/>
      <c r="D261" s="33" t="s">
        <v>9</v>
      </c>
      <c r="E261" s="84">
        <f t="shared" si="46"/>
        <v>0</v>
      </c>
      <c r="F261" s="88">
        <f t="shared" ref="F261:I261" si="49">F266+F271+F276+F281</f>
        <v>0</v>
      </c>
      <c r="G261" s="89">
        <f t="shared" si="49"/>
        <v>0</v>
      </c>
      <c r="H261" s="89">
        <f t="shared" si="49"/>
        <v>0</v>
      </c>
      <c r="I261" s="90">
        <f t="shared" si="49"/>
        <v>0</v>
      </c>
      <c r="J261" s="73">
        <f t="shared" si="44"/>
        <v>0</v>
      </c>
    </row>
    <row r="262" spans="1:10" s="37" customFormat="1" ht="16.5" customHeight="1" outlineLevel="1" x14ac:dyDescent="0.25">
      <c r="A262" s="169" t="s">
        <v>14</v>
      </c>
      <c r="B262" s="177" t="s">
        <v>42</v>
      </c>
      <c r="C262" s="191" t="s">
        <v>51</v>
      </c>
      <c r="D262" s="34" t="s">
        <v>6</v>
      </c>
      <c r="E262" s="63">
        <f>SUM(E263:E266)</f>
        <v>0</v>
      </c>
      <c r="F262" s="63">
        <f>SUM(F263:F266)</f>
        <v>0</v>
      </c>
      <c r="G262" s="63">
        <f>SUM(G263:G266)</f>
        <v>0</v>
      </c>
      <c r="H262" s="63">
        <f>SUM(H263:H266)</f>
        <v>0</v>
      </c>
      <c r="I262" s="63">
        <f>SUM(I263:I266)</f>
        <v>0</v>
      </c>
      <c r="J262" s="71">
        <f t="shared" si="44"/>
        <v>0</v>
      </c>
    </row>
    <row r="263" spans="1:10" s="37" customFormat="1" ht="15.75" outlineLevel="1" x14ac:dyDescent="0.25">
      <c r="A263" s="154"/>
      <c r="B263" s="178"/>
      <c r="C263" s="164"/>
      <c r="D263" s="32" t="s">
        <v>24</v>
      </c>
      <c r="E263" s="103">
        <v>0</v>
      </c>
      <c r="F263" s="104">
        <v>0</v>
      </c>
      <c r="G263" s="105">
        <v>0</v>
      </c>
      <c r="H263" s="105">
        <v>0</v>
      </c>
      <c r="I263" s="106">
        <v>0</v>
      </c>
      <c r="J263" s="72">
        <f t="shared" si="44"/>
        <v>0</v>
      </c>
    </row>
    <row r="264" spans="1:10" s="37" customFormat="1" ht="15.75" outlineLevel="1" x14ac:dyDescent="0.25">
      <c r="A264" s="154"/>
      <c r="B264" s="178"/>
      <c r="C264" s="164"/>
      <c r="D264" s="32" t="s">
        <v>7</v>
      </c>
      <c r="E264" s="103">
        <v>0</v>
      </c>
      <c r="F264" s="104">
        <v>0</v>
      </c>
      <c r="G264" s="105">
        <v>0</v>
      </c>
      <c r="H264" s="105">
        <v>0</v>
      </c>
      <c r="I264" s="106">
        <v>0</v>
      </c>
      <c r="J264" s="72">
        <f t="shared" si="44"/>
        <v>0</v>
      </c>
    </row>
    <row r="265" spans="1:10" s="37" customFormat="1" ht="15.75" outlineLevel="1" x14ac:dyDescent="0.25">
      <c r="A265" s="154"/>
      <c r="B265" s="178"/>
      <c r="C265" s="164"/>
      <c r="D265" s="32" t="s">
        <v>8</v>
      </c>
      <c r="E265" s="103">
        <v>0</v>
      </c>
      <c r="F265" s="104">
        <v>0</v>
      </c>
      <c r="G265" s="105">
        <v>0</v>
      </c>
      <c r="H265" s="105">
        <v>0</v>
      </c>
      <c r="I265" s="106">
        <v>0</v>
      </c>
      <c r="J265" s="72">
        <f t="shared" si="44"/>
        <v>0</v>
      </c>
    </row>
    <row r="266" spans="1:10" s="37" customFormat="1" ht="64.5" customHeight="1" outlineLevel="1" thickBot="1" x14ac:dyDescent="0.3">
      <c r="A266" s="192"/>
      <c r="B266" s="179"/>
      <c r="C266" s="156"/>
      <c r="D266" s="35" t="s">
        <v>9</v>
      </c>
      <c r="E266" s="111">
        <v>0</v>
      </c>
      <c r="F266" s="112">
        <v>0</v>
      </c>
      <c r="G266" s="113">
        <v>0</v>
      </c>
      <c r="H266" s="113">
        <v>0</v>
      </c>
      <c r="I266" s="114">
        <v>0</v>
      </c>
      <c r="J266" s="75">
        <f t="shared" si="44"/>
        <v>0</v>
      </c>
    </row>
    <row r="267" spans="1:10" s="46" customFormat="1" ht="16.5" customHeight="1" outlineLevel="1" x14ac:dyDescent="0.25">
      <c r="A267" s="169" t="s">
        <v>15</v>
      </c>
      <c r="B267" s="177" t="s">
        <v>43</v>
      </c>
      <c r="C267" s="191" t="s">
        <v>51</v>
      </c>
      <c r="D267" s="34" t="s">
        <v>6</v>
      </c>
      <c r="E267" s="63">
        <f>SUM(E268:E271)</f>
        <v>0</v>
      </c>
      <c r="F267" s="63">
        <f>SUM(F268:F271)</f>
        <v>0</v>
      </c>
      <c r="G267" s="63">
        <f>SUM(G268:G271)</f>
        <v>0</v>
      </c>
      <c r="H267" s="63">
        <f>SUM(H268:H271)</f>
        <v>0</v>
      </c>
      <c r="I267" s="63">
        <f>SUM(I268:I271)</f>
        <v>0</v>
      </c>
      <c r="J267" s="71">
        <f t="shared" si="44"/>
        <v>0</v>
      </c>
    </row>
    <row r="268" spans="1:10" s="46" customFormat="1" ht="15.75" outlineLevel="1" x14ac:dyDescent="0.25">
      <c r="A268" s="154"/>
      <c r="B268" s="178"/>
      <c r="C268" s="164"/>
      <c r="D268" s="32" t="s">
        <v>24</v>
      </c>
      <c r="E268" s="103">
        <v>0</v>
      </c>
      <c r="F268" s="104">
        <v>0</v>
      </c>
      <c r="G268" s="105">
        <v>0</v>
      </c>
      <c r="H268" s="105">
        <v>0</v>
      </c>
      <c r="I268" s="106">
        <v>0</v>
      </c>
      <c r="J268" s="72">
        <f t="shared" si="44"/>
        <v>0</v>
      </c>
    </row>
    <row r="269" spans="1:10" s="46" customFormat="1" ht="15.75" outlineLevel="1" x14ac:dyDescent="0.25">
      <c r="A269" s="154"/>
      <c r="B269" s="178"/>
      <c r="C269" s="164"/>
      <c r="D269" s="32" t="s">
        <v>7</v>
      </c>
      <c r="E269" s="103">
        <v>0</v>
      </c>
      <c r="F269" s="104">
        <v>0</v>
      </c>
      <c r="G269" s="105">
        <v>0</v>
      </c>
      <c r="H269" s="105">
        <v>0</v>
      </c>
      <c r="I269" s="106">
        <v>0</v>
      </c>
      <c r="J269" s="72">
        <f t="shared" si="44"/>
        <v>0</v>
      </c>
    </row>
    <row r="270" spans="1:10" s="46" customFormat="1" ht="15.75" outlineLevel="1" x14ac:dyDescent="0.25">
      <c r="A270" s="154"/>
      <c r="B270" s="178"/>
      <c r="C270" s="164"/>
      <c r="D270" s="32" t="s">
        <v>8</v>
      </c>
      <c r="E270" s="103">
        <v>0</v>
      </c>
      <c r="F270" s="104">
        <v>0</v>
      </c>
      <c r="G270" s="105">
        <v>0</v>
      </c>
      <c r="H270" s="105">
        <v>0</v>
      </c>
      <c r="I270" s="106">
        <v>0</v>
      </c>
      <c r="J270" s="72">
        <f t="shared" si="44"/>
        <v>0</v>
      </c>
    </row>
    <row r="271" spans="1:10" s="46" customFormat="1" ht="75" customHeight="1" outlineLevel="1" thickBot="1" x14ac:dyDescent="0.3">
      <c r="A271" s="155"/>
      <c r="B271" s="190"/>
      <c r="C271" s="165"/>
      <c r="D271" s="33" t="s">
        <v>9</v>
      </c>
      <c r="E271" s="107">
        <v>0</v>
      </c>
      <c r="F271" s="108">
        <v>0</v>
      </c>
      <c r="G271" s="109">
        <v>0</v>
      </c>
      <c r="H271" s="109">
        <v>0</v>
      </c>
      <c r="I271" s="110">
        <v>0</v>
      </c>
      <c r="J271" s="73">
        <f t="shared" si="44"/>
        <v>0</v>
      </c>
    </row>
    <row r="272" spans="1:10" s="37" customFormat="1" ht="20.25" customHeight="1" outlineLevel="1" x14ac:dyDescent="0.25">
      <c r="A272" s="153" t="s">
        <v>16</v>
      </c>
      <c r="B272" s="198" t="s">
        <v>44</v>
      </c>
      <c r="C272" s="158" t="s">
        <v>51</v>
      </c>
      <c r="D272" s="115" t="s">
        <v>6</v>
      </c>
      <c r="E272" s="63">
        <f>SUM(E273:E276)</f>
        <v>0</v>
      </c>
      <c r="F272" s="63">
        <f>SUM(F273:F276)</f>
        <v>0</v>
      </c>
      <c r="G272" s="63">
        <f>SUM(G273:G276)</f>
        <v>0</v>
      </c>
      <c r="H272" s="63">
        <f>SUM(H273:H276)</f>
        <v>0</v>
      </c>
      <c r="I272" s="63">
        <f>SUM(I273:I276)</f>
        <v>0</v>
      </c>
      <c r="J272" s="74">
        <f t="shared" si="44"/>
        <v>0</v>
      </c>
    </row>
    <row r="273" spans="1:14" s="37" customFormat="1" ht="21.75" customHeight="1" outlineLevel="1" x14ac:dyDescent="0.25">
      <c r="A273" s="154"/>
      <c r="B273" s="178"/>
      <c r="C273" s="164"/>
      <c r="D273" s="32" t="s">
        <v>24</v>
      </c>
      <c r="E273" s="103">
        <v>0</v>
      </c>
      <c r="F273" s="104">
        <v>0</v>
      </c>
      <c r="G273" s="105">
        <v>0</v>
      </c>
      <c r="H273" s="105">
        <v>0</v>
      </c>
      <c r="I273" s="106">
        <v>0</v>
      </c>
      <c r="J273" s="72">
        <f t="shared" si="44"/>
        <v>0</v>
      </c>
    </row>
    <row r="274" spans="1:14" s="37" customFormat="1" ht="20.25" customHeight="1" outlineLevel="1" x14ac:dyDescent="0.25">
      <c r="A274" s="154"/>
      <c r="B274" s="178"/>
      <c r="C274" s="164"/>
      <c r="D274" s="32" t="s">
        <v>7</v>
      </c>
      <c r="E274" s="103">
        <v>0</v>
      </c>
      <c r="F274" s="104">
        <v>0</v>
      </c>
      <c r="G274" s="105">
        <v>0</v>
      </c>
      <c r="H274" s="105">
        <v>0</v>
      </c>
      <c r="I274" s="106">
        <v>0</v>
      </c>
      <c r="J274" s="72">
        <f t="shared" si="44"/>
        <v>0</v>
      </c>
    </row>
    <row r="275" spans="1:14" s="37" customFormat="1" ht="25.5" customHeight="1" outlineLevel="1" x14ac:dyDescent="0.25">
      <c r="A275" s="154"/>
      <c r="B275" s="178"/>
      <c r="C275" s="164"/>
      <c r="D275" s="32" t="s">
        <v>8</v>
      </c>
      <c r="E275" s="103">
        <v>0</v>
      </c>
      <c r="F275" s="104">
        <v>0</v>
      </c>
      <c r="G275" s="105">
        <v>0</v>
      </c>
      <c r="H275" s="105">
        <v>0</v>
      </c>
      <c r="I275" s="106">
        <v>0</v>
      </c>
      <c r="J275" s="72">
        <f t="shared" si="44"/>
        <v>0</v>
      </c>
    </row>
    <row r="276" spans="1:14" s="37" customFormat="1" ht="23.25" customHeight="1" outlineLevel="1" thickBot="1" x14ac:dyDescent="0.3">
      <c r="A276" s="192"/>
      <c r="B276" s="179"/>
      <c r="C276" s="156"/>
      <c r="D276" s="35" t="s">
        <v>9</v>
      </c>
      <c r="E276" s="111">
        <v>0</v>
      </c>
      <c r="F276" s="112">
        <v>0</v>
      </c>
      <c r="G276" s="113">
        <v>0</v>
      </c>
      <c r="H276" s="113">
        <v>0</v>
      </c>
      <c r="I276" s="114">
        <v>0</v>
      </c>
      <c r="J276" s="75">
        <f t="shared" si="44"/>
        <v>0</v>
      </c>
    </row>
    <row r="277" spans="1:14" s="37" customFormat="1" ht="21.75" customHeight="1" outlineLevel="1" x14ac:dyDescent="0.25">
      <c r="A277" s="199" t="s">
        <v>17</v>
      </c>
      <c r="B277" s="177" t="s">
        <v>45</v>
      </c>
      <c r="C277" s="191" t="s">
        <v>51</v>
      </c>
      <c r="D277" s="34" t="s">
        <v>6</v>
      </c>
      <c r="E277" s="63">
        <f>SUM(E278:E281)</f>
        <v>0</v>
      </c>
      <c r="F277" s="63">
        <f>SUM(F278:F281)</f>
        <v>0</v>
      </c>
      <c r="G277" s="63">
        <f>SUM(G278:G281)</f>
        <v>0</v>
      </c>
      <c r="H277" s="63">
        <f>SUM(H278:H281)</f>
        <v>0</v>
      </c>
      <c r="I277" s="63">
        <f>SUM(I278:I281)</f>
        <v>0</v>
      </c>
      <c r="J277" s="71">
        <f t="shared" si="44"/>
        <v>0</v>
      </c>
    </row>
    <row r="278" spans="1:14" s="37" customFormat="1" ht="20.25" customHeight="1" outlineLevel="1" x14ac:dyDescent="0.25">
      <c r="A278" s="200"/>
      <c r="B278" s="178"/>
      <c r="C278" s="164"/>
      <c r="D278" s="32" t="s">
        <v>24</v>
      </c>
      <c r="E278" s="103">
        <v>0</v>
      </c>
      <c r="F278" s="104">
        <v>0</v>
      </c>
      <c r="G278" s="105">
        <v>0</v>
      </c>
      <c r="H278" s="105">
        <v>0</v>
      </c>
      <c r="I278" s="106">
        <v>0</v>
      </c>
      <c r="J278" s="72">
        <f t="shared" si="44"/>
        <v>0</v>
      </c>
    </row>
    <row r="279" spans="1:14" s="37" customFormat="1" ht="15.75" outlineLevel="1" x14ac:dyDescent="0.25">
      <c r="A279" s="200"/>
      <c r="B279" s="178"/>
      <c r="C279" s="164"/>
      <c r="D279" s="32" t="s">
        <v>7</v>
      </c>
      <c r="E279" s="103">
        <v>0</v>
      </c>
      <c r="F279" s="104">
        <v>0</v>
      </c>
      <c r="G279" s="105">
        <v>0</v>
      </c>
      <c r="H279" s="105">
        <v>0</v>
      </c>
      <c r="I279" s="106">
        <v>0</v>
      </c>
      <c r="J279" s="72">
        <f t="shared" si="44"/>
        <v>0</v>
      </c>
    </row>
    <row r="280" spans="1:14" s="37" customFormat="1" ht="15.75" outlineLevel="1" x14ac:dyDescent="0.25">
      <c r="A280" s="200"/>
      <c r="B280" s="178"/>
      <c r="C280" s="164"/>
      <c r="D280" s="32" t="s">
        <v>8</v>
      </c>
      <c r="E280" s="103">
        <v>0</v>
      </c>
      <c r="F280" s="104">
        <v>0</v>
      </c>
      <c r="G280" s="105">
        <v>0</v>
      </c>
      <c r="H280" s="105">
        <v>0</v>
      </c>
      <c r="I280" s="106">
        <v>0</v>
      </c>
      <c r="J280" s="72">
        <f t="shared" si="44"/>
        <v>0</v>
      </c>
    </row>
    <row r="281" spans="1:14" s="37" customFormat="1" ht="16.5" outlineLevel="1" thickBot="1" x14ac:dyDescent="0.3">
      <c r="A281" s="201"/>
      <c r="B281" s="190"/>
      <c r="C281" s="165"/>
      <c r="D281" s="33" t="s">
        <v>9</v>
      </c>
      <c r="E281" s="107">
        <v>0</v>
      </c>
      <c r="F281" s="108">
        <v>0</v>
      </c>
      <c r="G281" s="109">
        <v>0</v>
      </c>
      <c r="H281" s="109">
        <v>0</v>
      </c>
      <c r="I281" s="110">
        <v>0</v>
      </c>
      <c r="J281" s="73">
        <f t="shared" si="44"/>
        <v>0</v>
      </c>
    </row>
    <row r="282" spans="1:14" s="37" customFormat="1" ht="15.75" customHeight="1" x14ac:dyDescent="0.25">
      <c r="A282" s="181" t="s">
        <v>26</v>
      </c>
      <c r="B282" s="182"/>
      <c r="C282" s="187" t="s">
        <v>51</v>
      </c>
      <c r="D282" s="34" t="s">
        <v>6</v>
      </c>
      <c r="E282" s="63">
        <f>SUM(E283:E286)</f>
        <v>243.96684999999999</v>
      </c>
      <c r="F282" s="63">
        <f>SUM(F283:F286)</f>
        <v>260</v>
      </c>
      <c r="G282" s="63">
        <f>SUM(G283:G286)</f>
        <v>260</v>
      </c>
      <c r="H282" s="63">
        <f>SUM(H283:H286)</f>
        <v>260</v>
      </c>
      <c r="I282" s="63">
        <f>SUM(I283:I286)</f>
        <v>0</v>
      </c>
      <c r="J282" s="75">
        <f t="shared" si="44"/>
        <v>1023.96685</v>
      </c>
    </row>
    <row r="283" spans="1:14" s="37" customFormat="1" ht="21.75" customHeight="1" x14ac:dyDescent="0.25">
      <c r="A283" s="183"/>
      <c r="B283" s="184"/>
      <c r="C283" s="188"/>
      <c r="D283" s="38" t="s">
        <v>24</v>
      </c>
      <c r="E283" s="80">
        <f>E253+E258+E263+E268+E273+E278</f>
        <v>243.96684999999999</v>
      </c>
      <c r="F283" s="80">
        <f t="shared" ref="F283:I283" si="50">F253+F258+F263+F268+F273+F278</f>
        <v>260</v>
      </c>
      <c r="G283" s="80">
        <f t="shared" si="50"/>
        <v>260</v>
      </c>
      <c r="H283" s="80">
        <f t="shared" si="50"/>
        <v>260</v>
      </c>
      <c r="I283" s="80">
        <f t="shared" si="50"/>
        <v>0</v>
      </c>
      <c r="J283" s="75">
        <f t="shared" si="44"/>
        <v>1023.96685</v>
      </c>
      <c r="N283" s="46"/>
    </row>
    <row r="284" spans="1:14" s="37" customFormat="1" ht="15.75" x14ac:dyDescent="0.25">
      <c r="A284" s="183"/>
      <c r="B284" s="184"/>
      <c r="C284" s="188"/>
      <c r="D284" s="38" t="s">
        <v>7</v>
      </c>
      <c r="E284" s="80">
        <f t="shared" ref="E284:I286" si="51">E254+E259+E264+E269+E274+E279</f>
        <v>0</v>
      </c>
      <c r="F284" s="80">
        <f t="shared" si="51"/>
        <v>0</v>
      </c>
      <c r="G284" s="80">
        <f t="shared" si="51"/>
        <v>0</v>
      </c>
      <c r="H284" s="80">
        <f t="shared" si="51"/>
        <v>0</v>
      </c>
      <c r="I284" s="81">
        <f t="shared" si="51"/>
        <v>0</v>
      </c>
      <c r="J284" s="72">
        <f t="shared" si="44"/>
        <v>0</v>
      </c>
      <c r="N284" s="46"/>
    </row>
    <row r="285" spans="1:14" s="37" customFormat="1" ht="18" customHeight="1" x14ac:dyDescent="0.25">
      <c r="A285" s="183"/>
      <c r="B285" s="184"/>
      <c r="C285" s="188"/>
      <c r="D285" s="42" t="s">
        <v>8</v>
      </c>
      <c r="E285" s="80">
        <f t="shared" si="51"/>
        <v>0</v>
      </c>
      <c r="F285" s="80">
        <f t="shared" si="51"/>
        <v>0</v>
      </c>
      <c r="G285" s="80">
        <f t="shared" si="51"/>
        <v>0</v>
      </c>
      <c r="H285" s="80">
        <f t="shared" si="51"/>
        <v>0</v>
      </c>
      <c r="I285" s="81">
        <f t="shared" si="51"/>
        <v>0</v>
      </c>
      <c r="J285" s="72">
        <f t="shared" si="44"/>
        <v>0</v>
      </c>
      <c r="N285" s="46"/>
    </row>
    <row r="286" spans="1:14" s="37" customFormat="1" ht="16.5" thickBot="1" x14ac:dyDescent="0.3">
      <c r="A286" s="185"/>
      <c r="B286" s="186"/>
      <c r="C286" s="189"/>
      <c r="D286" s="45" t="s">
        <v>9</v>
      </c>
      <c r="E286" s="80">
        <f t="shared" si="51"/>
        <v>0</v>
      </c>
      <c r="F286" s="82">
        <f t="shared" si="51"/>
        <v>0</v>
      </c>
      <c r="G286" s="82">
        <f t="shared" si="51"/>
        <v>0</v>
      </c>
      <c r="H286" s="82">
        <f t="shared" si="51"/>
        <v>0</v>
      </c>
      <c r="I286" s="83">
        <f t="shared" si="51"/>
        <v>0</v>
      </c>
      <c r="J286" s="73">
        <f t="shared" si="44"/>
        <v>0</v>
      </c>
      <c r="N286" s="46"/>
    </row>
    <row r="287" spans="1:14" s="37" customFormat="1" ht="15.75" x14ac:dyDescent="0.25">
      <c r="A287" s="181" t="s">
        <v>10</v>
      </c>
      <c r="B287" s="182"/>
      <c r="C287" s="188" t="s">
        <v>49</v>
      </c>
      <c r="D287" s="29" t="s">
        <v>6</v>
      </c>
      <c r="E287" s="63">
        <f>SUM(E288:E291)</f>
        <v>150262.15014000001</v>
      </c>
      <c r="F287" s="63">
        <f>SUM(F288:F291)</f>
        <v>52646.986260000005</v>
      </c>
      <c r="G287" s="63">
        <f>SUM(G288:G291)</f>
        <v>5000</v>
      </c>
      <c r="H287" s="63">
        <f>SUM(H288:H291)</f>
        <v>0</v>
      </c>
      <c r="I287" s="63">
        <f>SUM(I288:I291)</f>
        <v>0</v>
      </c>
      <c r="J287" s="58">
        <f t="shared" si="44"/>
        <v>207909.13640000002</v>
      </c>
      <c r="N287" s="46"/>
    </row>
    <row r="288" spans="1:14" s="37" customFormat="1" ht="15.75" x14ac:dyDescent="0.25">
      <c r="A288" s="183"/>
      <c r="B288" s="184"/>
      <c r="C288" s="188"/>
      <c r="D288" s="36" t="s">
        <v>24</v>
      </c>
      <c r="E288" s="64">
        <f t="shared" ref="E288:I291" si="52">E192</f>
        <v>8329.1823600000007</v>
      </c>
      <c r="F288" s="64">
        <f t="shared" si="52"/>
        <v>8708.58626</v>
      </c>
      <c r="G288" s="64">
        <f t="shared" si="52"/>
        <v>5000</v>
      </c>
      <c r="H288" s="64">
        <f t="shared" si="52"/>
        <v>0</v>
      </c>
      <c r="I288" s="64">
        <f t="shared" si="52"/>
        <v>0</v>
      </c>
      <c r="J288" s="56">
        <f t="shared" si="44"/>
        <v>22037.768620000003</v>
      </c>
      <c r="N288" s="46"/>
    </row>
    <row r="289" spans="1:14" s="37" customFormat="1" ht="15.75" x14ac:dyDescent="0.25">
      <c r="A289" s="183"/>
      <c r="B289" s="184"/>
      <c r="C289" s="188"/>
      <c r="D289" s="36" t="s">
        <v>7</v>
      </c>
      <c r="E289" s="64">
        <f t="shared" si="52"/>
        <v>0</v>
      </c>
      <c r="F289" s="64">
        <f t="shared" si="52"/>
        <v>0</v>
      </c>
      <c r="G289" s="64">
        <f t="shared" si="52"/>
        <v>0</v>
      </c>
      <c r="H289" s="64">
        <f t="shared" si="52"/>
        <v>0</v>
      </c>
      <c r="I289" s="64">
        <f t="shared" si="52"/>
        <v>0</v>
      </c>
      <c r="J289" s="56">
        <f t="shared" si="44"/>
        <v>0</v>
      </c>
      <c r="N289" s="46"/>
    </row>
    <row r="290" spans="1:14" s="37" customFormat="1" ht="15.75" x14ac:dyDescent="0.25">
      <c r="A290" s="183"/>
      <c r="B290" s="184"/>
      <c r="C290" s="188"/>
      <c r="D290" s="36" t="s">
        <v>8</v>
      </c>
      <c r="E290" s="64">
        <f t="shared" si="52"/>
        <v>141932.96778000001</v>
      </c>
      <c r="F290" s="64">
        <f t="shared" si="52"/>
        <v>43938.400000000001</v>
      </c>
      <c r="G290" s="64">
        <f t="shared" si="52"/>
        <v>0</v>
      </c>
      <c r="H290" s="64">
        <f t="shared" si="52"/>
        <v>0</v>
      </c>
      <c r="I290" s="64">
        <f t="shared" si="52"/>
        <v>0</v>
      </c>
      <c r="J290" s="56">
        <f t="shared" si="44"/>
        <v>185871.36778</v>
      </c>
    </row>
    <row r="291" spans="1:14" s="37" customFormat="1" ht="15.75" x14ac:dyDescent="0.25">
      <c r="A291" s="183"/>
      <c r="B291" s="184"/>
      <c r="C291" s="188"/>
      <c r="D291" s="36" t="s">
        <v>9</v>
      </c>
      <c r="E291" s="116">
        <f t="shared" si="52"/>
        <v>0</v>
      </c>
      <c r="F291" s="64">
        <f t="shared" si="52"/>
        <v>0</v>
      </c>
      <c r="G291" s="64">
        <f t="shared" si="52"/>
        <v>0</v>
      </c>
      <c r="H291" s="64">
        <f t="shared" si="52"/>
        <v>0</v>
      </c>
      <c r="I291" s="60">
        <f t="shared" si="52"/>
        <v>0</v>
      </c>
      <c r="J291" s="56">
        <f t="shared" si="44"/>
        <v>0</v>
      </c>
    </row>
    <row r="292" spans="1:14" s="37" customFormat="1" ht="15.75" x14ac:dyDescent="0.25">
      <c r="A292" s="183"/>
      <c r="B292" s="184"/>
      <c r="C292" s="188" t="s">
        <v>53</v>
      </c>
      <c r="D292" s="36" t="s">
        <v>6</v>
      </c>
      <c r="E292" s="116">
        <f>SUM(E293:E296)</f>
        <v>43600.142869999996</v>
      </c>
      <c r="F292" s="64">
        <f>SUM(F293:F296)</f>
        <v>194098.74152000001</v>
      </c>
      <c r="G292" s="64">
        <f>SUM(G293:G296)</f>
        <v>20297.733329999999</v>
      </c>
      <c r="H292" s="64">
        <f>SUM(H293:H296)</f>
        <v>20297.733329999999</v>
      </c>
      <c r="I292" s="60">
        <f>SUM(I293:I296)</f>
        <v>0</v>
      </c>
      <c r="J292" s="56">
        <f t="shared" si="44"/>
        <v>278294.35105</v>
      </c>
    </row>
    <row r="293" spans="1:14" s="37" customFormat="1" ht="15.75" x14ac:dyDescent="0.25">
      <c r="A293" s="183"/>
      <c r="B293" s="184"/>
      <c r="C293" s="188"/>
      <c r="D293" s="36" t="s">
        <v>24</v>
      </c>
      <c r="E293" s="116">
        <f t="shared" ref="E293:I296" si="53">E197+E283</f>
        <v>8951.8106500000013</v>
      </c>
      <c r="F293" s="64">
        <f t="shared" si="53"/>
        <v>14775.24152</v>
      </c>
      <c r="G293" s="64">
        <f t="shared" si="53"/>
        <v>7496.9333299999998</v>
      </c>
      <c r="H293" s="64">
        <f t="shared" si="53"/>
        <v>7496.9333299999998</v>
      </c>
      <c r="I293" s="60">
        <f t="shared" si="53"/>
        <v>0</v>
      </c>
      <c r="J293" s="56">
        <f t="shared" si="44"/>
        <v>38720.918830000002</v>
      </c>
    </row>
    <row r="294" spans="1:14" s="37" customFormat="1" ht="15.75" x14ac:dyDescent="0.25">
      <c r="A294" s="183"/>
      <c r="B294" s="184"/>
      <c r="C294" s="188"/>
      <c r="D294" s="36" t="s">
        <v>7</v>
      </c>
      <c r="E294" s="116">
        <f t="shared" si="53"/>
        <v>0</v>
      </c>
      <c r="F294" s="64">
        <f t="shared" si="53"/>
        <v>0</v>
      </c>
      <c r="G294" s="64">
        <f t="shared" si="53"/>
        <v>0</v>
      </c>
      <c r="H294" s="64">
        <f t="shared" si="53"/>
        <v>0</v>
      </c>
      <c r="I294" s="60">
        <f t="shared" si="53"/>
        <v>0</v>
      </c>
      <c r="J294" s="56">
        <f t="shared" si="44"/>
        <v>0</v>
      </c>
    </row>
    <row r="295" spans="1:14" s="37" customFormat="1" ht="15.75" x14ac:dyDescent="0.25">
      <c r="A295" s="183"/>
      <c r="B295" s="184"/>
      <c r="C295" s="188"/>
      <c r="D295" s="36" t="s">
        <v>8</v>
      </c>
      <c r="E295" s="116">
        <f t="shared" si="53"/>
        <v>34648.332219999997</v>
      </c>
      <c r="F295" s="64">
        <f t="shared" si="53"/>
        <v>179323.5</v>
      </c>
      <c r="G295" s="64">
        <f t="shared" si="53"/>
        <v>12800.8</v>
      </c>
      <c r="H295" s="64">
        <f t="shared" si="53"/>
        <v>12800.8</v>
      </c>
      <c r="I295" s="60">
        <f t="shared" si="53"/>
        <v>0</v>
      </c>
      <c r="J295" s="56">
        <f t="shared" si="44"/>
        <v>239573.43221999996</v>
      </c>
    </row>
    <row r="296" spans="1:14" s="37" customFormat="1" ht="15.75" x14ac:dyDescent="0.25">
      <c r="A296" s="183"/>
      <c r="B296" s="184"/>
      <c r="C296" s="188"/>
      <c r="D296" s="36" t="s">
        <v>9</v>
      </c>
      <c r="E296" s="116">
        <f t="shared" si="53"/>
        <v>0</v>
      </c>
      <c r="F296" s="64">
        <f t="shared" si="53"/>
        <v>0</v>
      </c>
      <c r="G296" s="64">
        <f t="shared" si="53"/>
        <v>0</v>
      </c>
      <c r="H296" s="64">
        <f t="shared" si="53"/>
        <v>0</v>
      </c>
      <c r="I296" s="60">
        <f t="shared" si="53"/>
        <v>0</v>
      </c>
      <c r="J296" s="56">
        <f t="shared" si="44"/>
        <v>0</v>
      </c>
    </row>
    <row r="297" spans="1:14" s="37" customFormat="1" ht="15.75" x14ac:dyDescent="0.25">
      <c r="A297" s="183"/>
      <c r="B297" s="184"/>
      <c r="C297" s="188" t="s">
        <v>52</v>
      </c>
      <c r="D297" s="36" t="s">
        <v>6</v>
      </c>
      <c r="E297" s="116">
        <f>SUM(E298:E301)</f>
        <v>28847.230739999999</v>
      </c>
      <c r="F297" s="64">
        <f>SUM(F298:F301)</f>
        <v>2700</v>
      </c>
      <c r="G297" s="64">
        <f>SUM(G298:G301)</f>
        <v>2869</v>
      </c>
      <c r="H297" s="64">
        <f>SUM(H298:H301)</f>
        <v>2869</v>
      </c>
      <c r="I297" s="60">
        <f>SUM(I298:I301)</f>
        <v>0</v>
      </c>
      <c r="J297" s="56">
        <f t="shared" si="44"/>
        <v>37285.230739999999</v>
      </c>
    </row>
    <row r="298" spans="1:14" s="37" customFormat="1" ht="15.75" x14ac:dyDescent="0.25">
      <c r="A298" s="183"/>
      <c r="B298" s="184"/>
      <c r="C298" s="188"/>
      <c r="D298" s="36" t="s">
        <v>24</v>
      </c>
      <c r="E298" s="116">
        <f t="shared" ref="E298:I301" si="54">E202</f>
        <v>1986.23074</v>
      </c>
      <c r="F298" s="64">
        <f t="shared" si="54"/>
        <v>750</v>
      </c>
      <c r="G298" s="64">
        <f t="shared" si="54"/>
        <v>919</v>
      </c>
      <c r="H298" s="64">
        <f t="shared" si="54"/>
        <v>919</v>
      </c>
      <c r="I298" s="60">
        <f t="shared" si="54"/>
        <v>0</v>
      </c>
      <c r="J298" s="56">
        <f t="shared" si="44"/>
        <v>4574.23074</v>
      </c>
    </row>
    <row r="299" spans="1:14" s="37" customFormat="1" ht="15.75" x14ac:dyDescent="0.25">
      <c r="A299" s="183"/>
      <c r="B299" s="184"/>
      <c r="C299" s="188"/>
      <c r="D299" s="36" t="s">
        <v>7</v>
      </c>
      <c r="E299" s="116">
        <f t="shared" si="54"/>
        <v>23641.200000000001</v>
      </c>
      <c r="F299" s="64">
        <f t="shared" si="54"/>
        <v>0</v>
      </c>
      <c r="G299" s="64">
        <f t="shared" si="54"/>
        <v>0</v>
      </c>
      <c r="H299" s="64">
        <f t="shared" si="54"/>
        <v>0</v>
      </c>
      <c r="I299" s="60">
        <f t="shared" si="54"/>
        <v>0</v>
      </c>
      <c r="J299" s="56">
        <f t="shared" si="44"/>
        <v>23641.200000000001</v>
      </c>
    </row>
    <row r="300" spans="1:14" s="37" customFormat="1" ht="15.75" x14ac:dyDescent="0.25">
      <c r="A300" s="183"/>
      <c r="B300" s="184"/>
      <c r="C300" s="188"/>
      <c r="D300" s="36" t="s">
        <v>8</v>
      </c>
      <c r="E300" s="116">
        <f t="shared" si="54"/>
        <v>3219.7999999999997</v>
      </c>
      <c r="F300" s="64">
        <f t="shared" si="54"/>
        <v>1950</v>
      </c>
      <c r="G300" s="64">
        <f t="shared" si="54"/>
        <v>1950</v>
      </c>
      <c r="H300" s="64">
        <f t="shared" si="54"/>
        <v>1950</v>
      </c>
      <c r="I300" s="60">
        <f t="shared" si="54"/>
        <v>0</v>
      </c>
      <c r="J300" s="56">
        <f t="shared" si="44"/>
        <v>9069.7999999999993</v>
      </c>
    </row>
    <row r="301" spans="1:14" s="37" customFormat="1" ht="15.75" x14ac:dyDescent="0.25">
      <c r="A301" s="183"/>
      <c r="B301" s="184"/>
      <c r="C301" s="188"/>
      <c r="D301" s="36" t="s">
        <v>9</v>
      </c>
      <c r="E301" s="116">
        <f t="shared" si="54"/>
        <v>0</v>
      </c>
      <c r="F301" s="64">
        <f t="shared" si="54"/>
        <v>0</v>
      </c>
      <c r="G301" s="64">
        <f t="shared" si="54"/>
        <v>0</v>
      </c>
      <c r="H301" s="64">
        <f t="shared" si="54"/>
        <v>0</v>
      </c>
      <c r="I301" s="60">
        <f t="shared" si="54"/>
        <v>0</v>
      </c>
      <c r="J301" s="56">
        <f t="shared" si="44"/>
        <v>0</v>
      </c>
    </row>
    <row r="302" spans="1:14" s="37" customFormat="1" ht="15.75" x14ac:dyDescent="0.25">
      <c r="A302" s="183"/>
      <c r="B302" s="184"/>
      <c r="C302" s="188" t="s">
        <v>46</v>
      </c>
      <c r="D302" s="36" t="s">
        <v>6</v>
      </c>
      <c r="E302" s="116">
        <f>SUM(E303:E306)</f>
        <v>5769.6259099999997</v>
      </c>
      <c r="F302" s="64">
        <f>SUM(F303:F306)</f>
        <v>5000</v>
      </c>
      <c r="G302" s="64">
        <f>SUM(G303:G306)</f>
        <v>0</v>
      </c>
      <c r="H302" s="64">
        <f>SUM(H303:H306)</f>
        <v>0</v>
      </c>
      <c r="I302" s="60">
        <f>SUM(I303:I306)</f>
        <v>0</v>
      </c>
      <c r="J302" s="56">
        <f t="shared" si="44"/>
        <v>10769.625909999999</v>
      </c>
    </row>
    <row r="303" spans="1:14" s="37" customFormat="1" ht="15.75" x14ac:dyDescent="0.25">
      <c r="A303" s="183"/>
      <c r="B303" s="184"/>
      <c r="C303" s="188"/>
      <c r="D303" s="36" t="s">
        <v>24</v>
      </c>
      <c r="E303" s="116">
        <f t="shared" ref="E303:I306" si="55">E207</f>
        <v>5769.6259099999997</v>
      </c>
      <c r="F303" s="64">
        <f t="shared" si="55"/>
        <v>5000</v>
      </c>
      <c r="G303" s="64">
        <f t="shared" si="55"/>
        <v>0</v>
      </c>
      <c r="H303" s="64">
        <f t="shared" si="55"/>
        <v>0</v>
      </c>
      <c r="I303" s="60">
        <f t="shared" si="55"/>
        <v>0</v>
      </c>
      <c r="J303" s="56">
        <f t="shared" si="44"/>
        <v>10769.625909999999</v>
      </c>
    </row>
    <row r="304" spans="1:14" s="37" customFormat="1" ht="15.75" x14ac:dyDescent="0.25">
      <c r="A304" s="183"/>
      <c r="B304" s="184"/>
      <c r="C304" s="188"/>
      <c r="D304" s="36" t="s">
        <v>7</v>
      </c>
      <c r="E304" s="116">
        <f t="shared" si="55"/>
        <v>0</v>
      </c>
      <c r="F304" s="64">
        <f t="shared" si="55"/>
        <v>0</v>
      </c>
      <c r="G304" s="64">
        <f t="shared" si="55"/>
        <v>0</v>
      </c>
      <c r="H304" s="64">
        <f t="shared" si="55"/>
        <v>0</v>
      </c>
      <c r="I304" s="60">
        <f t="shared" si="55"/>
        <v>0</v>
      </c>
      <c r="J304" s="56">
        <f t="shared" si="44"/>
        <v>0</v>
      </c>
    </row>
    <row r="305" spans="1:10" s="37" customFormat="1" ht="15.75" x14ac:dyDescent="0.25">
      <c r="A305" s="183"/>
      <c r="B305" s="184"/>
      <c r="C305" s="188"/>
      <c r="D305" s="36" t="s">
        <v>8</v>
      </c>
      <c r="E305" s="116">
        <f t="shared" si="55"/>
        <v>0</v>
      </c>
      <c r="F305" s="64">
        <f t="shared" si="55"/>
        <v>0</v>
      </c>
      <c r="G305" s="64">
        <f t="shared" si="55"/>
        <v>0</v>
      </c>
      <c r="H305" s="64">
        <f t="shared" si="55"/>
        <v>0</v>
      </c>
      <c r="I305" s="60">
        <f t="shared" si="55"/>
        <v>0</v>
      </c>
      <c r="J305" s="56">
        <f t="shared" si="44"/>
        <v>0</v>
      </c>
    </row>
    <row r="306" spans="1:10" s="37" customFormat="1" ht="15.75" x14ac:dyDescent="0.25">
      <c r="A306" s="183"/>
      <c r="B306" s="184"/>
      <c r="C306" s="195"/>
      <c r="D306" s="51" t="s">
        <v>9</v>
      </c>
      <c r="E306" s="76">
        <f t="shared" si="55"/>
        <v>0</v>
      </c>
      <c r="F306" s="76">
        <f t="shared" si="55"/>
        <v>0</v>
      </c>
      <c r="G306" s="76">
        <f t="shared" si="55"/>
        <v>0</v>
      </c>
      <c r="H306" s="76">
        <f t="shared" si="55"/>
        <v>0</v>
      </c>
      <c r="I306" s="76">
        <f t="shared" si="55"/>
        <v>0</v>
      </c>
      <c r="J306" s="57">
        <f t="shared" si="44"/>
        <v>0</v>
      </c>
    </row>
    <row r="307" spans="1:10" s="43" customFormat="1" ht="15.75" customHeight="1" x14ac:dyDescent="0.25">
      <c r="A307" s="183"/>
      <c r="B307" s="184"/>
      <c r="C307" s="180" t="s">
        <v>60</v>
      </c>
      <c r="D307" s="36" t="s">
        <v>6</v>
      </c>
      <c r="E307" s="122">
        <f>SUM(E308:E311)</f>
        <v>0</v>
      </c>
      <c r="F307" s="120">
        <f>SUM(F308:F311)</f>
        <v>1250</v>
      </c>
      <c r="G307" s="120">
        <f>SUM(G308:G311)</f>
        <v>1160</v>
      </c>
      <c r="H307" s="120">
        <f>SUM(H308:H311)</f>
        <v>1170.5</v>
      </c>
      <c r="I307" s="123">
        <f>SUM(I308:I311)</f>
        <v>0</v>
      </c>
      <c r="J307" s="56">
        <f t="shared" si="44"/>
        <v>3580.5</v>
      </c>
    </row>
    <row r="308" spans="1:10" s="43" customFormat="1" ht="15.75" x14ac:dyDescent="0.25">
      <c r="A308" s="183"/>
      <c r="B308" s="184"/>
      <c r="C308" s="138"/>
      <c r="D308" s="36" t="s">
        <v>24</v>
      </c>
      <c r="E308" s="126">
        <f>E212</f>
        <v>0</v>
      </c>
      <c r="F308" s="121">
        <f t="shared" ref="F308:I308" si="56">F212</f>
        <v>537.5</v>
      </c>
      <c r="G308" s="121">
        <f t="shared" si="56"/>
        <v>447.5</v>
      </c>
      <c r="H308" s="121">
        <f t="shared" si="56"/>
        <v>458</v>
      </c>
      <c r="I308" s="121">
        <f t="shared" si="56"/>
        <v>0</v>
      </c>
      <c r="J308" s="56">
        <f t="shared" si="44"/>
        <v>1443</v>
      </c>
    </row>
    <row r="309" spans="1:10" s="43" customFormat="1" ht="15.75" x14ac:dyDescent="0.25">
      <c r="A309" s="183"/>
      <c r="B309" s="184"/>
      <c r="C309" s="138"/>
      <c r="D309" s="36" t="s">
        <v>7</v>
      </c>
      <c r="E309" s="126">
        <f t="shared" ref="E309:I311" si="57">E213</f>
        <v>0</v>
      </c>
      <c r="F309" s="121">
        <f t="shared" si="57"/>
        <v>0</v>
      </c>
      <c r="G309" s="121">
        <f t="shared" si="57"/>
        <v>0</v>
      </c>
      <c r="H309" s="121">
        <f t="shared" si="57"/>
        <v>0</v>
      </c>
      <c r="I309" s="121">
        <f t="shared" si="57"/>
        <v>0</v>
      </c>
      <c r="J309" s="56">
        <f t="shared" si="44"/>
        <v>0</v>
      </c>
    </row>
    <row r="310" spans="1:10" s="43" customFormat="1" ht="15.75" x14ac:dyDescent="0.25">
      <c r="A310" s="183"/>
      <c r="B310" s="184"/>
      <c r="C310" s="138"/>
      <c r="D310" s="36" t="s">
        <v>8</v>
      </c>
      <c r="E310" s="126">
        <f t="shared" si="57"/>
        <v>0</v>
      </c>
      <c r="F310" s="121">
        <f t="shared" si="57"/>
        <v>712.5</v>
      </c>
      <c r="G310" s="121">
        <f t="shared" si="57"/>
        <v>712.5</v>
      </c>
      <c r="H310" s="121">
        <f t="shared" si="57"/>
        <v>712.5</v>
      </c>
      <c r="I310" s="121">
        <f t="shared" si="57"/>
        <v>0</v>
      </c>
      <c r="J310" s="57">
        <f t="shared" si="44"/>
        <v>2137.5</v>
      </c>
    </row>
    <row r="311" spans="1:10" s="43" customFormat="1" ht="15.75" x14ac:dyDescent="0.25">
      <c r="A311" s="183"/>
      <c r="B311" s="184"/>
      <c r="C311" s="139"/>
      <c r="D311" s="51" t="s">
        <v>9</v>
      </c>
      <c r="E311" s="126">
        <f t="shared" si="57"/>
        <v>0</v>
      </c>
      <c r="F311" s="121">
        <f t="shared" si="57"/>
        <v>0</v>
      </c>
      <c r="G311" s="121">
        <f t="shared" si="57"/>
        <v>0</v>
      </c>
      <c r="H311" s="121">
        <f t="shared" si="57"/>
        <v>0</v>
      </c>
      <c r="I311" s="121">
        <f t="shared" si="57"/>
        <v>0</v>
      </c>
      <c r="J311" s="56">
        <f t="shared" si="44"/>
        <v>0</v>
      </c>
    </row>
    <row r="312" spans="1:10" s="43" customFormat="1" ht="15.75" customHeight="1" x14ac:dyDescent="0.25">
      <c r="A312" s="183"/>
      <c r="B312" s="184"/>
      <c r="C312" s="137" t="s">
        <v>61</v>
      </c>
      <c r="D312" s="36" t="s">
        <v>6</v>
      </c>
      <c r="E312" s="122">
        <f>SUM(E313:E316)</f>
        <v>0</v>
      </c>
      <c r="F312" s="120">
        <f>SUM(F313:F316)</f>
        <v>570</v>
      </c>
      <c r="G312" s="120">
        <f>SUM(G313:G316)</f>
        <v>570</v>
      </c>
      <c r="H312" s="120">
        <f>SUM(H313:H316)</f>
        <v>570</v>
      </c>
      <c r="I312" s="123">
        <f>SUM(I313:I316)</f>
        <v>0</v>
      </c>
      <c r="J312" s="56">
        <f t="shared" ref="J312:J316" si="58">SUM(E312:I312)</f>
        <v>1710</v>
      </c>
    </row>
    <row r="313" spans="1:10" s="43" customFormat="1" ht="15.75" x14ac:dyDescent="0.25">
      <c r="A313" s="183"/>
      <c r="B313" s="184"/>
      <c r="C313" s="138"/>
      <c r="D313" s="36" t="s">
        <v>24</v>
      </c>
      <c r="E313" s="122">
        <f>E217</f>
        <v>0</v>
      </c>
      <c r="F313" s="120">
        <f t="shared" ref="F313:I313" si="59">F217</f>
        <v>217.5</v>
      </c>
      <c r="G313" s="120">
        <f t="shared" si="59"/>
        <v>217.5</v>
      </c>
      <c r="H313" s="120">
        <f t="shared" si="59"/>
        <v>217.5</v>
      </c>
      <c r="I313" s="123">
        <f t="shared" si="59"/>
        <v>0</v>
      </c>
      <c r="J313" s="56">
        <f t="shared" si="58"/>
        <v>652.5</v>
      </c>
    </row>
    <row r="314" spans="1:10" s="43" customFormat="1" ht="15.75" x14ac:dyDescent="0.25">
      <c r="A314" s="183"/>
      <c r="B314" s="184"/>
      <c r="C314" s="138"/>
      <c r="D314" s="36" t="s">
        <v>7</v>
      </c>
      <c r="E314" s="122">
        <f t="shared" ref="E314:E316" si="60">E218</f>
        <v>0</v>
      </c>
      <c r="F314" s="120">
        <f t="shared" ref="F314:I314" si="61">F218</f>
        <v>0</v>
      </c>
      <c r="G314" s="120">
        <f t="shared" si="61"/>
        <v>0</v>
      </c>
      <c r="H314" s="120">
        <f t="shared" si="61"/>
        <v>0</v>
      </c>
      <c r="I314" s="123">
        <f t="shared" si="61"/>
        <v>0</v>
      </c>
      <c r="J314" s="56">
        <f t="shared" si="58"/>
        <v>0</v>
      </c>
    </row>
    <row r="315" spans="1:10" s="43" customFormat="1" ht="15.75" x14ac:dyDescent="0.25">
      <c r="A315" s="183"/>
      <c r="B315" s="184"/>
      <c r="C315" s="138"/>
      <c r="D315" s="36" t="s">
        <v>8</v>
      </c>
      <c r="E315" s="122">
        <f t="shared" si="60"/>
        <v>0</v>
      </c>
      <c r="F315" s="120">
        <f t="shared" ref="F315:I315" si="62">F219</f>
        <v>352.5</v>
      </c>
      <c r="G315" s="120">
        <f t="shared" si="62"/>
        <v>352.5</v>
      </c>
      <c r="H315" s="120">
        <f t="shared" si="62"/>
        <v>352.5</v>
      </c>
      <c r="I315" s="123">
        <f t="shared" si="62"/>
        <v>0</v>
      </c>
      <c r="J315" s="56">
        <f t="shared" si="58"/>
        <v>1057.5</v>
      </c>
    </row>
    <row r="316" spans="1:10" s="43" customFormat="1" ht="15.75" x14ac:dyDescent="0.25">
      <c r="A316" s="183"/>
      <c r="B316" s="184"/>
      <c r="C316" s="139"/>
      <c r="D316" s="51" t="s">
        <v>9</v>
      </c>
      <c r="E316" s="122">
        <f t="shared" si="60"/>
        <v>0</v>
      </c>
      <c r="F316" s="120">
        <f t="shared" ref="F316:I316" si="63">F220</f>
        <v>0</v>
      </c>
      <c r="G316" s="120">
        <f t="shared" si="63"/>
        <v>0</v>
      </c>
      <c r="H316" s="120">
        <f t="shared" si="63"/>
        <v>0</v>
      </c>
      <c r="I316" s="123">
        <f t="shared" si="63"/>
        <v>0</v>
      </c>
      <c r="J316" s="56">
        <f t="shared" si="58"/>
        <v>0</v>
      </c>
    </row>
    <row r="317" spans="1:10" s="43" customFormat="1" ht="15.75" customHeight="1" x14ac:dyDescent="0.25">
      <c r="A317" s="183"/>
      <c r="B317" s="184"/>
      <c r="C317" s="180" t="s">
        <v>62</v>
      </c>
      <c r="D317" s="36" t="s">
        <v>6</v>
      </c>
      <c r="E317" s="122">
        <f>SUM(E318:E321)</f>
        <v>0</v>
      </c>
      <c r="F317" s="120">
        <f>SUM(F318:F321)</f>
        <v>790</v>
      </c>
      <c r="G317" s="120">
        <f>SUM(G318:G321)</f>
        <v>840</v>
      </c>
      <c r="H317" s="120">
        <f>SUM(H318:H321)</f>
        <v>840</v>
      </c>
      <c r="I317" s="123">
        <f>SUM(I318:I321)</f>
        <v>0</v>
      </c>
      <c r="J317" s="56">
        <f t="shared" si="44"/>
        <v>2470</v>
      </c>
    </row>
    <row r="318" spans="1:10" s="43" customFormat="1" ht="15.75" x14ac:dyDescent="0.25">
      <c r="A318" s="183"/>
      <c r="B318" s="184"/>
      <c r="C318" s="138"/>
      <c r="D318" s="36" t="s">
        <v>24</v>
      </c>
      <c r="E318" s="121">
        <f>E222</f>
        <v>0</v>
      </c>
      <c r="F318" s="121">
        <f t="shared" ref="F318:I318" si="64">F222</f>
        <v>272.5</v>
      </c>
      <c r="G318" s="121">
        <f t="shared" si="64"/>
        <v>322.5</v>
      </c>
      <c r="H318" s="121">
        <f t="shared" si="64"/>
        <v>322.5</v>
      </c>
      <c r="I318" s="121">
        <f t="shared" si="64"/>
        <v>0</v>
      </c>
      <c r="J318" s="56">
        <f t="shared" si="44"/>
        <v>917.5</v>
      </c>
    </row>
    <row r="319" spans="1:10" s="43" customFormat="1" ht="15.75" x14ac:dyDescent="0.25">
      <c r="A319" s="183"/>
      <c r="B319" s="184"/>
      <c r="C319" s="138"/>
      <c r="D319" s="36" t="s">
        <v>7</v>
      </c>
      <c r="E319" s="121">
        <f t="shared" ref="E319:I321" si="65">E223</f>
        <v>0</v>
      </c>
      <c r="F319" s="121">
        <f t="shared" si="65"/>
        <v>0</v>
      </c>
      <c r="G319" s="121">
        <f t="shared" si="65"/>
        <v>0</v>
      </c>
      <c r="H319" s="121">
        <f t="shared" si="65"/>
        <v>0</v>
      </c>
      <c r="I319" s="121">
        <f t="shared" si="65"/>
        <v>0</v>
      </c>
      <c r="J319" s="56">
        <f t="shared" si="44"/>
        <v>0</v>
      </c>
    </row>
    <row r="320" spans="1:10" s="43" customFormat="1" ht="15.75" x14ac:dyDescent="0.25">
      <c r="A320" s="183"/>
      <c r="B320" s="184"/>
      <c r="C320" s="138"/>
      <c r="D320" s="36" t="s">
        <v>8</v>
      </c>
      <c r="E320" s="121">
        <f t="shared" si="65"/>
        <v>0</v>
      </c>
      <c r="F320" s="121">
        <f t="shared" si="65"/>
        <v>517.5</v>
      </c>
      <c r="G320" s="121">
        <f t="shared" si="65"/>
        <v>517.5</v>
      </c>
      <c r="H320" s="121">
        <f t="shared" si="65"/>
        <v>517.5</v>
      </c>
      <c r="I320" s="121">
        <f t="shared" si="65"/>
        <v>0</v>
      </c>
      <c r="J320" s="56">
        <f t="shared" si="44"/>
        <v>1552.5</v>
      </c>
    </row>
    <row r="321" spans="1:10" s="43" customFormat="1" ht="15.75" x14ac:dyDescent="0.25">
      <c r="A321" s="183"/>
      <c r="B321" s="184"/>
      <c r="C321" s="139"/>
      <c r="D321" s="51" t="s">
        <v>9</v>
      </c>
      <c r="E321" s="121">
        <f t="shared" si="65"/>
        <v>0</v>
      </c>
      <c r="F321" s="121">
        <f t="shared" si="65"/>
        <v>0</v>
      </c>
      <c r="G321" s="121">
        <f t="shared" si="65"/>
        <v>0</v>
      </c>
      <c r="H321" s="121">
        <f t="shared" si="65"/>
        <v>0</v>
      </c>
      <c r="I321" s="121">
        <f t="shared" si="65"/>
        <v>0</v>
      </c>
      <c r="J321" s="56">
        <f t="shared" si="44"/>
        <v>0</v>
      </c>
    </row>
    <row r="322" spans="1:10" s="43" customFormat="1" ht="15.75" customHeight="1" x14ac:dyDescent="0.25">
      <c r="A322" s="183"/>
      <c r="B322" s="184"/>
      <c r="C322" s="180" t="s">
        <v>63</v>
      </c>
      <c r="D322" s="36" t="s">
        <v>6</v>
      </c>
      <c r="E322" s="122">
        <f>SUM(E323:E326)</f>
        <v>0</v>
      </c>
      <c r="F322" s="120">
        <f>SUM(F323:F326)</f>
        <v>790</v>
      </c>
      <c r="G322" s="120">
        <f>SUM(G323:G326)</f>
        <v>885</v>
      </c>
      <c r="H322" s="120">
        <f>SUM(H323:H326)</f>
        <v>885</v>
      </c>
      <c r="I322" s="123">
        <f>SUM(I323:I326)</f>
        <v>0</v>
      </c>
      <c r="J322" s="56">
        <f t="shared" si="44"/>
        <v>2560</v>
      </c>
    </row>
    <row r="323" spans="1:10" s="43" customFormat="1" ht="15.75" x14ac:dyDescent="0.25">
      <c r="A323" s="183"/>
      <c r="B323" s="184"/>
      <c r="C323" s="138"/>
      <c r="D323" s="36" t="s">
        <v>24</v>
      </c>
      <c r="E323" s="121">
        <f>E227</f>
        <v>0</v>
      </c>
      <c r="F323" s="121">
        <f t="shared" ref="F323:I323" si="66">F227</f>
        <v>272.5</v>
      </c>
      <c r="G323" s="121">
        <f t="shared" si="66"/>
        <v>367.5</v>
      </c>
      <c r="H323" s="121">
        <f t="shared" si="66"/>
        <v>367.5</v>
      </c>
      <c r="I323" s="121">
        <f t="shared" si="66"/>
        <v>0</v>
      </c>
      <c r="J323" s="56">
        <f t="shared" si="44"/>
        <v>1007.5</v>
      </c>
    </row>
    <row r="324" spans="1:10" s="43" customFormat="1" ht="15.75" x14ac:dyDescent="0.25">
      <c r="A324" s="183"/>
      <c r="B324" s="184"/>
      <c r="C324" s="138"/>
      <c r="D324" s="36" t="s">
        <v>7</v>
      </c>
      <c r="E324" s="121">
        <f t="shared" ref="E324:E326" si="67">E228</f>
        <v>0</v>
      </c>
      <c r="F324" s="121">
        <f t="shared" ref="F324:I324" si="68">F228</f>
        <v>0</v>
      </c>
      <c r="G324" s="121">
        <f t="shared" si="68"/>
        <v>0</v>
      </c>
      <c r="H324" s="121">
        <f t="shared" si="68"/>
        <v>0</v>
      </c>
      <c r="I324" s="121">
        <f t="shared" si="68"/>
        <v>0</v>
      </c>
      <c r="J324" s="56">
        <f t="shared" si="44"/>
        <v>0</v>
      </c>
    </row>
    <row r="325" spans="1:10" s="43" customFormat="1" ht="15.75" x14ac:dyDescent="0.25">
      <c r="A325" s="183"/>
      <c r="B325" s="184"/>
      <c r="C325" s="138"/>
      <c r="D325" s="36" t="s">
        <v>8</v>
      </c>
      <c r="E325" s="121">
        <f t="shared" si="67"/>
        <v>0</v>
      </c>
      <c r="F325" s="121">
        <f t="shared" ref="F325:I325" si="69">F229</f>
        <v>517.5</v>
      </c>
      <c r="G325" s="121">
        <f t="shared" si="69"/>
        <v>517.5</v>
      </c>
      <c r="H325" s="121">
        <f t="shared" si="69"/>
        <v>517.5</v>
      </c>
      <c r="I325" s="121">
        <f t="shared" si="69"/>
        <v>0</v>
      </c>
      <c r="J325" s="56">
        <f t="shared" si="44"/>
        <v>1552.5</v>
      </c>
    </row>
    <row r="326" spans="1:10" s="43" customFormat="1" ht="15.75" x14ac:dyDescent="0.25">
      <c r="A326" s="183"/>
      <c r="B326" s="184"/>
      <c r="C326" s="139"/>
      <c r="D326" s="51" t="s">
        <v>9</v>
      </c>
      <c r="E326" s="121">
        <f t="shared" si="67"/>
        <v>0</v>
      </c>
      <c r="F326" s="121">
        <f t="shared" ref="F326:I326" si="70">F230</f>
        <v>0</v>
      </c>
      <c r="G326" s="121">
        <f t="shared" si="70"/>
        <v>0</v>
      </c>
      <c r="H326" s="121">
        <f t="shared" si="70"/>
        <v>0</v>
      </c>
      <c r="I326" s="121">
        <f t="shared" si="70"/>
        <v>0</v>
      </c>
      <c r="J326" s="56">
        <f t="shared" si="44"/>
        <v>0</v>
      </c>
    </row>
    <row r="327" spans="1:10" s="43" customFormat="1" ht="15.75" customHeight="1" x14ac:dyDescent="0.25">
      <c r="A327" s="183"/>
      <c r="B327" s="184"/>
      <c r="C327" s="180" t="s">
        <v>64</v>
      </c>
      <c r="D327" s="36" t="s">
        <v>6</v>
      </c>
      <c r="E327" s="122">
        <f>SUM(E328:E331)</f>
        <v>0</v>
      </c>
      <c r="F327" s="120">
        <f>SUM(F328:F331)</f>
        <v>1730</v>
      </c>
      <c r="G327" s="120">
        <f>SUM(G328:G331)</f>
        <v>725</v>
      </c>
      <c r="H327" s="120">
        <f>SUM(H328:H331)</f>
        <v>725</v>
      </c>
      <c r="I327" s="123">
        <f>SUM(I328:I331)</f>
        <v>0</v>
      </c>
      <c r="J327" s="56">
        <f t="shared" si="44"/>
        <v>3180</v>
      </c>
    </row>
    <row r="328" spans="1:10" s="43" customFormat="1" ht="15.75" x14ac:dyDescent="0.25">
      <c r="A328" s="183"/>
      <c r="B328" s="184"/>
      <c r="C328" s="138"/>
      <c r="D328" s="36" t="s">
        <v>24</v>
      </c>
      <c r="E328" s="121">
        <f>E232</f>
        <v>0</v>
      </c>
      <c r="F328" s="121">
        <f t="shared" ref="F328:I328" si="71">F232</f>
        <v>657.5</v>
      </c>
      <c r="G328" s="121">
        <f t="shared" si="71"/>
        <v>357.5</v>
      </c>
      <c r="H328" s="121">
        <f t="shared" si="71"/>
        <v>357.5</v>
      </c>
      <c r="I328" s="121">
        <f t="shared" si="71"/>
        <v>0</v>
      </c>
      <c r="J328" s="56">
        <f t="shared" si="44"/>
        <v>1372.5</v>
      </c>
    </row>
    <row r="329" spans="1:10" s="43" customFormat="1" ht="15.75" x14ac:dyDescent="0.25">
      <c r="A329" s="183"/>
      <c r="B329" s="184"/>
      <c r="C329" s="138"/>
      <c r="D329" s="36" t="s">
        <v>7</v>
      </c>
      <c r="E329" s="121">
        <f t="shared" ref="E329:I331" si="72">E233</f>
        <v>0</v>
      </c>
      <c r="F329" s="121">
        <f t="shared" si="72"/>
        <v>0</v>
      </c>
      <c r="G329" s="121">
        <f t="shared" si="72"/>
        <v>0</v>
      </c>
      <c r="H329" s="121">
        <f t="shared" si="72"/>
        <v>0</v>
      </c>
      <c r="I329" s="121">
        <f t="shared" si="72"/>
        <v>0</v>
      </c>
      <c r="J329" s="56">
        <f t="shared" si="44"/>
        <v>0</v>
      </c>
    </row>
    <row r="330" spans="1:10" s="43" customFormat="1" ht="15.75" x14ac:dyDescent="0.25">
      <c r="A330" s="183"/>
      <c r="B330" s="184"/>
      <c r="C330" s="138"/>
      <c r="D330" s="36" t="s">
        <v>8</v>
      </c>
      <c r="E330" s="121">
        <f t="shared" si="72"/>
        <v>0</v>
      </c>
      <c r="F330" s="121">
        <f t="shared" si="72"/>
        <v>1072.5</v>
      </c>
      <c r="G330" s="121">
        <f t="shared" si="72"/>
        <v>367.5</v>
      </c>
      <c r="H330" s="121">
        <f t="shared" si="72"/>
        <v>367.5</v>
      </c>
      <c r="I330" s="121">
        <f t="shared" si="72"/>
        <v>0</v>
      </c>
      <c r="J330" s="56">
        <f t="shared" si="44"/>
        <v>1807.5</v>
      </c>
    </row>
    <row r="331" spans="1:10" s="43" customFormat="1" ht="15.75" x14ac:dyDescent="0.25">
      <c r="A331" s="183"/>
      <c r="B331" s="184"/>
      <c r="C331" s="139"/>
      <c r="D331" s="51" t="s">
        <v>9</v>
      </c>
      <c r="E331" s="121">
        <f t="shared" si="72"/>
        <v>0</v>
      </c>
      <c r="F331" s="121">
        <f t="shared" si="72"/>
        <v>0</v>
      </c>
      <c r="G331" s="121">
        <f t="shared" si="72"/>
        <v>0</v>
      </c>
      <c r="H331" s="121">
        <f t="shared" si="72"/>
        <v>0</v>
      </c>
      <c r="I331" s="121">
        <f t="shared" si="72"/>
        <v>0</v>
      </c>
      <c r="J331" s="56">
        <f t="shared" si="44"/>
        <v>0</v>
      </c>
    </row>
    <row r="332" spans="1:10" s="43" customFormat="1" ht="15.75" customHeight="1" x14ac:dyDescent="0.25">
      <c r="A332" s="183"/>
      <c r="B332" s="184"/>
      <c r="C332" s="180" t="s">
        <v>65</v>
      </c>
      <c r="D332" s="36" t="s">
        <v>6</v>
      </c>
      <c r="E332" s="122">
        <f>SUM(E333:E336)</f>
        <v>0</v>
      </c>
      <c r="F332" s="120">
        <f>SUM(F333:F336)</f>
        <v>865</v>
      </c>
      <c r="G332" s="120">
        <f>SUM(G333:G336)</f>
        <v>1930</v>
      </c>
      <c r="H332" s="120">
        <f>SUM(H333:H336)</f>
        <v>1930</v>
      </c>
      <c r="I332" s="123">
        <f>SUM(I333:I336)</f>
        <v>0</v>
      </c>
      <c r="J332" s="56">
        <f t="shared" si="44"/>
        <v>4725</v>
      </c>
    </row>
    <row r="333" spans="1:10" s="43" customFormat="1" ht="15.75" x14ac:dyDescent="0.25">
      <c r="A333" s="183"/>
      <c r="B333" s="184"/>
      <c r="C333" s="138"/>
      <c r="D333" s="36" t="s">
        <v>24</v>
      </c>
      <c r="E333" s="121">
        <f>E237</f>
        <v>0</v>
      </c>
      <c r="F333" s="121">
        <f t="shared" ref="F333:I333" si="73">F237</f>
        <v>497.5</v>
      </c>
      <c r="G333" s="121">
        <f t="shared" si="73"/>
        <v>857.5</v>
      </c>
      <c r="H333" s="121">
        <f t="shared" si="73"/>
        <v>857.5</v>
      </c>
      <c r="I333" s="121">
        <f t="shared" si="73"/>
        <v>0</v>
      </c>
      <c r="J333" s="56">
        <f t="shared" si="44"/>
        <v>2212.5</v>
      </c>
    </row>
    <row r="334" spans="1:10" s="43" customFormat="1" ht="15.75" x14ac:dyDescent="0.25">
      <c r="A334" s="183"/>
      <c r="B334" s="184"/>
      <c r="C334" s="138"/>
      <c r="D334" s="36" t="s">
        <v>7</v>
      </c>
      <c r="E334" s="121">
        <f t="shared" ref="E334:I336" si="74">E238</f>
        <v>0</v>
      </c>
      <c r="F334" s="121">
        <f t="shared" si="74"/>
        <v>0</v>
      </c>
      <c r="G334" s="121">
        <f t="shared" si="74"/>
        <v>0</v>
      </c>
      <c r="H334" s="121">
        <f t="shared" si="74"/>
        <v>0</v>
      </c>
      <c r="I334" s="121">
        <f t="shared" si="74"/>
        <v>0</v>
      </c>
      <c r="J334" s="56">
        <f t="shared" si="44"/>
        <v>0</v>
      </c>
    </row>
    <row r="335" spans="1:10" s="43" customFormat="1" ht="15.75" x14ac:dyDescent="0.25">
      <c r="A335" s="183"/>
      <c r="B335" s="184"/>
      <c r="C335" s="138"/>
      <c r="D335" s="36" t="s">
        <v>8</v>
      </c>
      <c r="E335" s="121">
        <f t="shared" si="74"/>
        <v>0</v>
      </c>
      <c r="F335" s="121">
        <f t="shared" si="74"/>
        <v>367.5</v>
      </c>
      <c r="G335" s="121">
        <f t="shared" si="74"/>
        <v>1072.5</v>
      </c>
      <c r="H335" s="121">
        <f t="shared" si="74"/>
        <v>1072.5</v>
      </c>
      <c r="I335" s="121">
        <f t="shared" si="74"/>
        <v>0</v>
      </c>
      <c r="J335" s="56">
        <f t="shared" si="44"/>
        <v>2512.5</v>
      </c>
    </row>
    <row r="336" spans="1:10" s="43" customFormat="1" ht="15.75" x14ac:dyDescent="0.25">
      <c r="A336" s="183"/>
      <c r="B336" s="184"/>
      <c r="C336" s="139"/>
      <c r="D336" s="51" t="s">
        <v>9</v>
      </c>
      <c r="E336" s="121">
        <f t="shared" si="74"/>
        <v>0</v>
      </c>
      <c r="F336" s="121">
        <f t="shared" si="74"/>
        <v>0</v>
      </c>
      <c r="G336" s="121">
        <f t="shared" si="74"/>
        <v>0</v>
      </c>
      <c r="H336" s="121">
        <f t="shared" si="74"/>
        <v>0</v>
      </c>
      <c r="I336" s="121">
        <f t="shared" si="74"/>
        <v>0</v>
      </c>
      <c r="J336" s="56">
        <f t="shared" si="44"/>
        <v>0</v>
      </c>
    </row>
    <row r="337" spans="1:10" s="43" customFormat="1" ht="15.75" customHeight="1" x14ac:dyDescent="0.25">
      <c r="A337" s="183"/>
      <c r="B337" s="184"/>
      <c r="C337" s="180" t="s">
        <v>66</v>
      </c>
      <c r="D337" s="36" t="s">
        <v>6</v>
      </c>
      <c r="E337" s="122">
        <f>SUM(E338:E341)</f>
        <v>0</v>
      </c>
      <c r="F337" s="120">
        <f>SUM(F338:F341)</f>
        <v>280</v>
      </c>
      <c r="G337" s="120">
        <f>SUM(G338:G341)</f>
        <v>230</v>
      </c>
      <c r="H337" s="120">
        <f>SUM(H338:H341)</f>
        <v>230</v>
      </c>
      <c r="I337" s="123">
        <f>SUM(I338:I341)</f>
        <v>0</v>
      </c>
      <c r="J337" s="56">
        <f>SUM(E337:I337)</f>
        <v>740</v>
      </c>
    </row>
    <row r="338" spans="1:10" s="43" customFormat="1" ht="15.75" x14ac:dyDescent="0.25">
      <c r="A338" s="183"/>
      <c r="B338" s="184"/>
      <c r="C338" s="138"/>
      <c r="D338" s="36" t="s">
        <v>24</v>
      </c>
      <c r="E338" s="121">
        <f>E242</f>
        <v>0</v>
      </c>
      <c r="F338" s="121">
        <f t="shared" ref="F338:I338" si="75">F242</f>
        <v>145</v>
      </c>
      <c r="G338" s="121">
        <f t="shared" si="75"/>
        <v>95</v>
      </c>
      <c r="H338" s="121">
        <f t="shared" si="75"/>
        <v>95</v>
      </c>
      <c r="I338" s="121">
        <f t="shared" si="75"/>
        <v>0</v>
      </c>
      <c r="J338" s="56">
        <f t="shared" si="44"/>
        <v>335</v>
      </c>
    </row>
    <row r="339" spans="1:10" s="43" customFormat="1" ht="15.75" x14ac:dyDescent="0.25">
      <c r="A339" s="183"/>
      <c r="B339" s="184"/>
      <c r="C339" s="138"/>
      <c r="D339" s="36" t="s">
        <v>7</v>
      </c>
      <c r="E339" s="121">
        <f t="shared" ref="E339:I341" si="76">E243</f>
        <v>0</v>
      </c>
      <c r="F339" s="121">
        <f t="shared" si="76"/>
        <v>0</v>
      </c>
      <c r="G339" s="121">
        <f t="shared" si="76"/>
        <v>0</v>
      </c>
      <c r="H339" s="121">
        <f t="shared" si="76"/>
        <v>0</v>
      </c>
      <c r="I339" s="121">
        <f t="shared" si="76"/>
        <v>0</v>
      </c>
      <c r="J339" s="56">
        <f t="shared" si="44"/>
        <v>0</v>
      </c>
    </row>
    <row r="340" spans="1:10" s="43" customFormat="1" ht="15.75" x14ac:dyDescent="0.25">
      <c r="A340" s="183"/>
      <c r="B340" s="184"/>
      <c r="C340" s="138"/>
      <c r="D340" s="36" t="s">
        <v>8</v>
      </c>
      <c r="E340" s="121">
        <f t="shared" si="76"/>
        <v>0</v>
      </c>
      <c r="F340" s="121">
        <f t="shared" si="76"/>
        <v>135</v>
      </c>
      <c r="G340" s="121">
        <f t="shared" si="76"/>
        <v>135</v>
      </c>
      <c r="H340" s="121">
        <f t="shared" si="76"/>
        <v>135</v>
      </c>
      <c r="I340" s="121">
        <f t="shared" si="76"/>
        <v>0</v>
      </c>
      <c r="J340" s="56">
        <f t="shared" si="44"/>
        <v>405</v>
      </c>
    </row>
    <row r="341" spans="1:10" s="43" customFormat="1" ht="16.5" thickBot="1" x14ac:dyDescent="0.3">
      <c r="A341" s="183"/>
      <c r="B341" s="184"/>
      <c r="C341" s="139"/>
      <c r="D341" s="51" t="s">
        <v>9</v>
      </c>
      <c r="E341" s="121">
        <f t="shared" si="76"/>
        <v>0</v>
      </c>
      <c r="F341" s="121">
        <f t="shared" si="76"/>
        <v>0</v>
      </c>
      <c r="G341" s="121">
        <f t="shared" si="76"/>
        <v>0</v>
      </c>
      <c r="H341" s="121">
        <f t="shared" si="76"/>
        <v>0</v>
      </c>
      <c r="I341" s="121">
        <f t="shared" si="76"/>
        <v>0</v>
      </c>
      <c r="J341" s="56">
        <f t="shared" si="44"/>
        <v>0</v>
      </c>
    </row>
    <row r="342" spans="1:10" s="37" customFormat="1" ht="15.75" customHeight="1" x14ac:dyDescent="0.25">
      <c r="A342" s="183"/>
      <c r="B342" s="184"/>
      <c r="C342" s="188" t="s">
        <v>58</v>
      </c>
      <c r="D342" s="29" t="s">
        <v>6</v>
      </c>
      <c r="E342" s="63">
        <f>SUM(E343:E346)</f>
        <v>228479.14966</v>
      </c>
      <c r="F342" s="63">
        <f>SUM(F343:F346)</f>
        <v>260720.72777999999</v>
      </c>
      <c r="G342" s="63">
        <f>SUM(G343:G346)</f>
        <v>34506.733330000003</v>
      </c>
      <c r="H342" s="134">
        <f>SUM(H343:H346)</f>
        <v>29517.233329999999</v>
      </c>
      <c r="I342" s="119">
        <f>SUM(I343:I346)</f>
        <v>0</v>
      </c>
      <c r="J342" s="55">
        <f t="shared" si="44"/>
        <v>553223.84409999999</v>
      </c>
    </row>
    <row r="343" spans="1:10" s="37" customFormat="1" ht="15.75" x14ac:dyDescent="0.25">
      <c r="A343" s="183"/>
      <c r="B343" s="184"/>
      <c r="C343" s="188"/>
      <c r="D343" s="36" t="s">
        <v>24</v>
      </c>
      <c r="E343" s="64">
        <f>E288+E293+E298+E303+E308+E318+E323+E328+E333+E338+E313</f>
        <v>25036.84966</v>
      </c>
      <c r="F343" s="64">
        <f t="shared" ref="F343:I343" si="77">F288+F293+F298+F303+F308+F318+F323+F328+F333+F338+F313</f>
        <v>31833.82778</v>
      </c>
      <c r="G343" s="64">
        <f>G288+G293+G298+G303+G308+G318+G323+G328+G333+G338+G313</f>
        <v>16080.93333</v>
      </c>
      <c r="H343" s="64">
        <f t="shared" si="77"/>
        <v>11091.43333</v>
      </c>
      <c r="I343" s="64">
        <f t="shared" si="77"/>
        <v>0</v>
      </c>
      <c r="J343" s="56">
        <f>SUM(E343:I343)</f>
        <v>84043.044099999999</v>
      </c>
    </row>
    <row r="344" spans="1:10" s="37" customFormat="1" ht="15.75" x14ac:dyDescent="0.25">
      <c r="A344" s="183"/>
      <c r="B344" s="184"/>
      <c r="C344" s="188"/>
      <c r="D344" s="36" t="s">
        <v>7</v>
      </c>
      <c r="E344" s="64">
        <f t="shared" ref="E344:I346" si="78">E289+E294+E299+E304+E309+E319+E324+E329+E334+E339+E314</f>
        <v>23641.200000000001</v>
      </c>
      <c r="F344" s="64">
        <f t="shared" si="78"/>
        <v>0</v>
      </c>
      <c r="G344" s="64">
        <f t="shared" si="78"/>
        <v>0</v>
      </c>
      <c r="H344" s="64">
        <f t="shared" si="78"/>
        <v>0</v>
      </c>
      <c r="I344" s="64">
        <f t="shared" si="78"/>
        <v>0</v>
      </c>
      <c r="J344" s="56">
        <f t="shared" si="44"/>
        <v>23641.200000000001</v>
      </c>
    </row>
    <row r="345" spans="1:10" s="37" customFormat="1" ht="15.75" x14ac:dyDescent="0.25">
      <c r="A345" s="183"/>
      <c r="B345" s="184"/>
      <c r="C345" s="188"/>
      <c r="D345" s="36" t="s">
        <v>8</v>
      </c>
      <c r="E345" s="64">
        <f t="shared" si="78"/>
        <v>179801.09999999998</v>
      </c>
      <c r="F345" s="64">
        <f t="shared" si="78"/>
        <v>228886.9</v>
      </c>
      <c r="G345" s="64">
        <f t="shared" si="78"/>
        <v>18425.8</v>
      </c>
      <c r="H345" s="64">
        <f t="shared" si="78"/>
        <v>18425.8</v>
      </c>
      <c r="I345" s="64">
        <f t="shared" si="78"/>
        <v>0</v>
      </c>
      <c r="J345" s="56">
        <f t="shared" si="44"/>
        <v>445539.6</v>
      </c>
    </row>
    <row r="346" spans="1:10" s="37" customFormat="1" ht="16.5" thickBot="1" x14ac:dyDescent="0.3">
      <c r="A346" s="185"/>
      <c r="B346" s="186"/>
      <c r="C346" s="189"/>
      <c r="D346" s="45" t="s">
        <v>9</v>
      </c>
      <c r="E346" s="78">
        <f t="shared" si="78"/>
        <v>0</v>
      </c>
      <c r="F346" s="77">
        <f t="shared" si="78"/>
        <v>0</v>
      </c>
      <c r="G346" s="77">
        <f t="shared" si="78"/>
        <v>0</v>
      </c>
      <c r="H346" s="77">
        <f t="shared" si="78"/>
        <v>0</v>
      </c>
      <c r="I346" s="79">
        <f t="shared" si="78"/>
        <v>0</v>
      </c>
      <c r="J346" s="59">
        <f>SUM(E346:I346)</f>
        <v>0</v>
      </c>
    </row>
    <row r="347" spans="1:10" x14ac:dyDescent="0.25">
      <c r="A347" s="9"/>
      <c r="B347" s="10"/>
      <c r="C347" s="10"/>
      <c r="D347" s="3"/>
      <c r="E347" s="3"/>
      <c r="G347" s="3"/>
      <c r="H347" s="3"/>
      <c r="I347" s="3"/>
      <c r="J347" s="3"/>
    </row>
    <row r="348" spans="1:10" ht="16.5" x14ac:dyDescent="0.25">
      <c r="A348" s="11" t="s">
        <v>18</v>
      </c>
      <c r="B348" s="10"/>
      <c r="C348" s="10"/>
      <c r="D348" s="12"/>
      <c r="E348" s="3"/>
      <c r="F348" s="13"/>
      <c r="G348" s="13"/>
      <c r="H348" s="13"/>
      <c r="I348" s="13"/>
      <c r="J348" s="13"/>
    </row>
    <row r="349" spans="1:10" ht="15.75" x14ac:dyDescent="0.25">
      <c r="A349" s="127" t="s">
        <v>67</v>
      </c>
      <c r="B349" s="128"/>
      <c r="C349" s="128"/>
      <c r="D349" s="129"/>
      <c r="E349" s="130"/>
      <c r="F349" s="130"/>
      <c r="G349" s="130"/>
      <c r="H349" s="130"/>
      <c r="I349" s="129"/>
      <c r="J349" s="129"/>
    </row>
    <row r="350" spans="1:10" ht="15.75" x14ac:dyDescent="0.25">
      <c r="A350" s="14" t="s">
        <v>19</v>
      </c>
      <c r="B350" s="131"/>
      <c r="C350" s="131"/>
      <c r="D350" s="131"/>
      <c r="E350" s="131"/>
      <c r="F350" s="131"/>
      <c r="G350" s="131"/>
      <c r="H350" s="131"/>
      <c r="I350" s="131"/>
      <c r="J350" s="131"/>
    </row>
    <row r="351" spans="1:10" ht="15.75" x14ac:dyDescent="0.25">
      <c r="A351" s="14" t="s">
        <v>20</v>
      </c>
      <c r="B351" s="131"/>
      <c r="C351" s="131"/>
      <c r="D351" s="131"/>
      <c r="E351" s="131"/>
      <c r="F351" s="132"/>
      <c r="G351" s="132"/>
      <c r="H351" s="132"/>
      <c r="I351" s="131"/>
      <c r="J351" s="131"/>
    </row>
    <row r="352" spans="1:10" ht="15.75" hidden="1" x14ac:dyDescent="0.25">
      <c r="A352" s="14" t="s">
        <v>21</v>
      </c>
      <c r="B352" s="131"/>
      <c r="C352" s="131"/>
      <c r="D352" s="131"/>
      <c r="E352" s="132"/>
      <c r="F352" s="132"/>
      <c r="G352" s="132"/>
      <c r="H352" s="132"/>
      <c r="I352" s="131"/>
      <c r="J352" s="131"/>
    </row>
    <row r="353" spans="1:16" ht="15.75" x14ac:dyDescent="0.25">
      <c r="A353" s="197" t="s">
        <v>22</v>
      </c>
      <c r="B353" s="197"/>
      <c r="C353" s="197"/>
      <c r="D353" s="197"/>
      <c r="E353" s="197"/>
      <c r="F353" s="197"/>
      <c r="G353" s="197"/>
      <c r="H353" s="197"/>
      <c r="I353" s="197"/>
      <c r="J353" s="197"/>
    </row>
    <row r="354" spans="1:16" x14ac:dyDescent="0.25">
      <c r="A354" s="9"/>
      <c r="B354" s="10"/>
      <c r="C354" s="10"/>
      <c r="D354" s="3"/>
      <c r="E354" s="3"/>
      <c r="G354" s="3"/>
      <c r="H354" s="3"/>
      <c r="I354" s="3"/>
      <c r="J354" s="3"/>
    </row>
    <row r="355" spans="1:16" x14ac:dyDescent="0.25">
      <c r="F355" s="13"/>
      <c r="G355" s="4"/>
      <c r="H355" s="4"/>
    </row>
    <row r="356" spans="1:16" x14ac:dyDescent="0.25">
      <c r="F356" s="13"/>
      <c r="G356" s="4"/>
      <c r="H356" s="4"/>
    </row>
    <row r="357" spans="1:16" x14ac:dyDescent="0.25">
      <c r="E357" s="52"/>
      <c r="F357" s="13"/>
      <c r="G357" s="4"/>
      <c r="H357" s="4"/>
      <c r="I357" s="4"/>
      <c r="J357" s="4"/>
    </row>
    <row r="358" spans="1:16" s="5" customFormat="1" x14ac:dyDescent="0.25">
      <c r="A358" s="8"/>
      <c r="B358" s="7"/>
      <c r="C358" s="7"/>
      <c r="E358" s="52"/>
      <c r="F358" s="15"/>
      <c r="G358" s="6"/>
      <c r="H358" s="6"/>
      <c r="K358" s="1"/>
      <c r="L358" s="1"/>
      <c r="M358" s="1"/>
      <c r="N358" s="1"/>
      <c r="O358" s="1"/>
      <c r="P358" s="1"/>
    </row>
    <row r="359" spans="1:16" s="5" customFormat="1" x14ac:dyDescent="0.25">
      <c r="A359" s="8"/>
      <c r="B359" s="7"/>
      <c r="C359" s="7"/>
      <c r="E359" s="52"/>
      <c r="F359" s="13"/>
      <c r="G359" s="4"/>
      <c r="H359" s="4"/>
      <c r="K359" s="1"/>
      <c r="L359" s="1"/>
      <c r="M359" s="1"/>
      <c r="N359" s="1"/>
      <c r="O359" s="1"/>
      <c r="P359" s="1"/>
    </row>
    <row r="360" spans="1:16" x14ac:dyDescent="0.25">
      <c r="E360" s="52"/>
    </row>
    <row r="361" spans="1:16" x14ac:dyDescent="0.25">
      <c r="E361" s="52"/>
    </row>
    <row r="362" spans="1:16" x14ac:dyDescent="0.25">
      <c r="E362" s="52"/>
    </row>
    <row r="363" spans="1:16" x14ac:dyDescent="0.25">
      <c r="E363" s="52"/>
    </row>
    <row r="364" spans="1:16" x14ac:dyDescent="0.25">
      <c r="E364" s="52"/>
    </row>
  </sheetData>
  <sheetProtection password="CA91" sheet="1" objects="1" scenarios="1" formatCells="0" formatColumns="0" formatRows="0" insertRows="0" sort="0" autoFilter="0" pivotTables="0"/>
  <mergeCells count="112">
    <mergeCell ref="A66:A70"/>
    <mergeCell ref="C11:C15"/>
    <mergeCell ref="C66:C70"/>
    <mergeCell ref="B111:B170"/>
    <mergeCell ref="H2:I2"/>
    <mergeCell ref="B66:B70"/>
    <mergeCell ref="A86:A105"/>
    <mergeCell ref="C101:C105"/>
    <mergeCell ref="D6:D8"/>
    <mergeCell ref="C166:C170"/>
    <mergeCell ref="C106:C110"/>
    <mergeCell ref="C86:C90"/>
    <mergeCell ref="A10:J10"/>
    <mergeCell ref="A11:A65"/>
    <mergeCell ref="C76:C80"/>
    <mergeCell ref="B71:B85"/>
    <mergeCell ref="A1:J1"/>
    <mergeCell ref="A4:J4"/>
    <mergeCell ref="A5:J5"/>
    <mergeCell ref="A6:A8"/>
    <mergeCell ref="B6:B8"/>
    <mergeCell ref="H3:I3"/>
    <mergeCell ref="E6:J6"/>
    <mergeCell ref="C6:C8"/>
    <mergeCell ref="J7:J8"/>
    <mergeCell ref="A353:J353"/>
    <mergeCell ref="C342:C346"/>
    <mergeCell ref="B252:B256"/>
    <mergeCell ref="C252:C256"/>
    <mergeCell ref="A257:A261"/>
    <mergeCell ref="B257:B261"/>
    <mergeCell ref="C257:C261"/>
    <mergeCell ref="B272:B276"/>
    <mergeCell ref="A262:A266"/>
    <mergeCell ref="C272:C276"/>
    <mergeCell ref="A277:A281"/>
    <mergeCell ref="C297:C301"/>
    <mergeCell ref="C302:C306"/>
    <mergeCell ref="C287:C291"/>
    <mergeCell ref="C262:C266"/>
    <mergeCell ref="C292:C296"/>
    <mergeCell ref="B267:B271"/>
    <mergeCell ref="C267:C271"/>
    <mergeCell ref="A252:A256"/>
    <mergeCell ref="C312:C316"/>
    <mergeCell ref="C307:C311"/>
    <mergeCell ref="C246:C250"/>
    <mergeCell ref="A251:J251"/>
    <mergeCell ref="A267:A271"/>
    <mergeCell ref="B262:B266"/>
    <mergeCell ref="C211:C215"/>
    <mergeCell ref="A287:B346"/>
    <mergeCell ref="A282:B286"/>
    <mergeCell ref="C282:C286"/>
    <mergeCell ref="B277:B281"/>
    <mergeCell ref="C277:C281"/>
    <mergeCell ref="A272:A276"/>
    <mergeCell ref="A191:B250"/>
    <mergeCell ref="C191:C195"/>
    <mergeCell ref="C196:C200"/>
    <mergeCell ref="C317:C321"/>
    <mergeCell ref="C322:C326"/>
    <mergeCell ref="C327:C331"/>
    <mergeCell ref="C332:C336"/>
    <mergeCell ref="C337:C341"/>
    <mergeCell ref="C221:C225"/>
    <mergeCell ref="C226:C230"/>
    <mergeCell ref="C231:C235"/>
    <mergeCell ref="C236:C240"/>
    <mergeCell ref="C241:C245"/>
    <mergeCell ref="A186:A190"/>
    <mergeCell ref="C126:C130"/>
    <mergeCell ref="C16:C20"/>
    <mergeCell ref="C21:C25"/>
    <mergeCell ref="C71:C75"/>
    <mergeCell ref="C116:C120"/>
    <mergeCell ref="C121:C125"/>
    <mergeCell ref="C81:C85"/>
    <mergeCell ref="C96:C100"/>
    <mergeCell ref="A71:A85"/>
    <mergeCell ref="C91:C95"/>
    <mergeCell ref="C171:C175"/>
    <mergeCell ref="C176:C180"/>
    <mergeCell ref="C181:C185"/>
    <mergeCell ref="B171:B185"/>
    <mergeCell ref="A171:A185"/>
    <mergeCell ref="C161:C165"/>
    <mergeCell ref="A111:A170"/>
    <mergeCell ref="B186:B190"/>
    <mergeCell ref="B106:B110"/>
    <mergeCell ref="C61:C65"/>
    <mergeCell ref="B11:B65"/>
    <mergeCell ref="A106:A110"/>
    <mergeCell ref="B86:B105"/>
    <mergeCell ref="C216:C220"/>
    <mergeCell ref="C111:C115"/>
    <mergeCell ref="C131:C135"/>
    <mergeCell ref="C141:C145"/>
    <mergeCell ref="C146:C150"/>
    <mergeCell ref="C151:C155"/>
    <mergeCell ref="C156:C160"/>
    <mergeCell ref="C26:C30"/>
    <mergeCell ref="C41:C45"/>
    <mergeCell ref="C36:C40"/>
    <mergeCell ref="C46:C50"/>
    <mergeCell ref="C51:C55"/>
    <mergeCell ref="C56:C60"/>
    <mergeCell ref="C31:C35"/>
    <mergeCell ref="C136:C140"/>
    <mergeCell ref="C201:C205"/>
    <mergeCell ref="C206:C210"/>
    <mergeCell ref="C186:C190"/>
  </mergeCells>
  <pageMargins left="0.78740157480314965" right="0.19685039370078741" top="0.23622047244094491" bottom="0.31496062992125984" header="0.19685039370078741" footer="0.31496062992125984"/>
  <pageSetup paperSize="9" scale="47" fitToHeight="0" orientation="landscape" r:id="rId1"/>
  <rowBreaks count="4" manualBreakCount="4">
    <brk id="65" max="9" man="1"/>
    <brk id="110" max="9" man="1"/>
    <brk id="250" max="9" man="1"/>
    <brk id="286" max="9" man="1"/>
  </rowBreaks>
  <colBreaks count="1" manualBreakCount="1">
    <brk id="10" max="1614" man="1"/>
  </colBreaks>
  <ignoredErrors>
    <ignoredError sqref="E67:F67 E72 E77:F77 E87 F92 E112 E117 E119 E122 E172 E17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User</cp:lastModifiedBy>
  <cp:lastPrinted>2024-01-17T08:04:51Z</cp:lastPrinted>
  <dcterms:created xsi:type="dcterms:W3CDTF">2021-12-20T06:36:37Z</dcterms:created>
  <dcterms:modified xsi:type="dcterms:W3CDTF">2024-02-07T13:14:39Z</dcterms:modified>
</cp:coreProperties>
</file>